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9-7-2025) VIGENTE" sheetId="1" r:id="rId4"/>
    <sheet state="visible" name="Escenario Base (Tesis)" sheetId="2" r:id="rId5"/>
  </sheets>
  <definedNames/>
  <calcPr/>
  <extLst>
    <ext uri="GoogleSheetsCustomDataVersion2">
      <go:sheetsCustomData xmlns:go="http://customooxmlschemas.google.com/" r:id="rId6" roundtripDataChecksum="iwTzaGZ18OvgpQ/IUIoD+ywLFplfCzT8WrRVab6p6t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23">
      <text>
        <t xml:space="preserve">======
ID#AAABobPm-Nw
Noely Dhalton Diokila Mendez    (2025-07-29 13:15:50)
Actualizamos negativamente en 50 pbs el crecimiento de volúmenes en Europa y el mercado internacional.</t>
      </text>
    </comment>
    <comment authorId="0" ref="Q85">
      <text>
        <t xml:space="preserve">======
ID#AAABobPm-NU
Noely Dhalton Diokila Mendez    (2025-07-29 12:59:50)
Elevo de 450 a 500 millones la cifra costes de reestructuración luego de que la compañía ampliara su rango en el Q2 entre 400 y 650 millones.</t>
      </text>
    </comment>
    <comment authorId="0" ref="Q129">
      <text>
        <t xml:space="preserve">======
ID#AAABobPm-NQ
Noely Dhalton Diokila Mendez    (2025-07-29 12:58:46)
Empeora en 50 puntos basicos según comunica la compañía hoy en los resultados del Q2. Lo que lastrará nuestro objetivo de EPS</t>
      </text>
    </comment>
    <comment authorId="0" ref="Q219">
      <text>
        <t xml:space="preserve">======
ID#AAABdCMMlZs
Noely Dhalton Diokila Mendez    (2025-01-30 18:59:42)
creo que son -500, esperar a que publiquen
------
ID#AAABobPm-Nc
Noely Dhalton Diokila Mendez    (2025-07-29 13:02:14)
Confirman 1000 millones en recompras, así que lo mantenemos sin cambios.</t>
      </text>
    </comment>
    <comment authorId="0" ref="P87">
      <text>
        <t xml:space="preserve">======
ID#AAABdCMMlZY
Noely Dhalton Diokila Mendez    (2025-01-30 17:54:46)
PROVISIONAL PARA QUE ME CUADRE</t>
      </text>
    </comment>
    <comment authorId="0" ref="Q217">
      <text>
        <t xml:space="preserve">======
ID#AAABc5Qxdtw
Noely Dhalton Diokila Mendez    (2025-01-30 15:19:30)
repago de 500 millones según vencimiento pero emisión de 1000 millones para las recompras.</t>
      </text>
    </comment>
    <comment authorId="0" ref="R116">
      <text>
        <t xml:space="preserve">======
ID#AAABc44sqME
Noely Dhalton Diokila Mendez    (2025-01-30 13:46:36)
Sigo pensando que lo mejor es recortarlo y por eso mantengo en mis proyecciones que se recorte el año que viene.</t>
      </text>
    </comment>
    <comment authorId="0" ref="Q116">
      <text>
        <t xml:space="preserve">======
ID#AAABc44sqMA
Noely Dhalton Diokila Mendez    (2025-01-30 13:45:33)
hemos cambiado el payout por que han decidido no hacer recompras agresivas y a cambio mantener el dividendo. Para mi es un error por que tensionará más la deuda, y limita mucho la reinversión.</t>
      </text>
    </comment>
    <comment authorId="0" ref="Q208">
      <text>
        <t xml:space="preserve">======
ID#AAABc44sqL8
Noely Dhalton Diokila Mendez    (2025-01-30 13:44:11)
Reducimos también las adquisiciones a 1000 millones anuales, aunque todo apunta a que va a ser menos.</t>
      </text>
    </comment>
    <comment authorId="0" ref="Q205">
      <text>
        <t xml:space="preserve">======
ID#AAABc44sqL4
Noely Dhalton Diokila Mendez    (2025-01-30 13:43:48)
he recortado el capex a 3500 que proyectan (desde 4000) y de ahí en adelante el 4% sobre ventas. Tiene sentido con la eliminación de oferta que van a hacer y por ende menos equipos y vehículos que financiar.
------
ID#AAABobPm-NM
Noely Dhalton Diokila Mendez    (2025-07-29 12:57:21)
Lo mantenemos sin cambios.</t>
      </text>
    </comment>
    <comment authorId="0" ref="S14">
      <text>
        <t xml:space="preserve">======
ID#AAABc44sqL0
Noely Dhalton Diokila Mendez    (2025-01-30 13:36:38)
también recorto, por cubrirme, de 1,5% a 1%</t>
      </text>
    </comment>
    <comment authorId="0" ref="R14">
      <text>
        <t xml:space="preserve">======
ID#AAABc44sqLw
Noely Dhalton Diokila Mendez    (2025-01-30 13:36:04)
Proyectamos que aún haya presión negativa or la ruptura con Amazon compensada por una recuperción macroeconómica general y más volúmenes domésticos logísticos sanitarios, de PYMES y B2B.</t>
      </text>
    </comment>
    <comment authorId="0" ref="R26">
      <text>
        <t xml:space="preserve">======
ID#AAABc44sqLs
Noely Dhalton Diokila Mendez    (2025-01-30 13:34:45)
proyectaré ahora menos aumentos de ingresos por paquete para recuperar volúmenes. Ahora proyecto +1% vs +3% anterior.</t>
      </text>
    </comment>
    <comment authorId="0" ref="Q19">
      <text>
        <t xml:space="preserve">======
ID#AAABc44sqLo
Noely Dhalton Diokila Mendez    (2025-01-30 13:33:18)
ellos esperan -2.5% pero prefiero cubrirme las espaldas</t>
      </text>
    </comment>
    <comment authorId="0" ref="Q34">
      <text>
        <t xml:space="preserve">======
ID#AAABc44sqLk
Noely Dhalton Diokila Mendez    (2025-01-30 13:32:46)
Proyectan 11 B pero yo incluyo a otros ingresos también aquí.</t>
      </text>
    </comment>
    <comment authorId="0" ref="Q35">
      <text>
        <t xml:space="preserve">======
ID#AAABc44sqLg
Noely Dhalton Diokila Mendez    (2025-01-30 13:31:38)
pasamos de un +4% a un -1% por el efecto de coyote que no lo habíamos tenido en cuenta.
------
ID#AAABobPm-Nk
Noely Dhalton Diokila Mendez    (2025-07-29 13:13:01)
Empeoramos nuestra perspectiva visto los resultados del H1, del -12% al -15%</t>
      </text>
    </comment>
    <comment authorId="0" ref="Q14">
      <text>
        <t xml:space="preserve">======
ID#AAABc44sqLc
Noely Dhalton Diokila Mendez    (2025-01-30 13:30:05)
Por amazon, compensado en parte por el USPS y la internalización del SUrePost</t>
      </text>
    </comment>
    <comment authorId="0" ref="Q17">
      <text>
        <t xml:space="preserve">======
ID#AAABc44sqLY
Noely Dhalton Diokila Mendez    (2025-01-30 13:29:38)
ellos proyectan un +6% en el ingreso por paquete, que me parece muy ambicioso.</t>
      </text>
    </comment>
    <comment authorId="0" ref="Q26">
      <text>
        <t xml:space="preserve">======
ID#AAABc44sqLU
Noely Dhalton Diokila Mendez    (2025-01-30 13:28:29)
Claramente están renunciando al precio para recuperar volúmenes en la parte internacional, lo que explica que con aumentos de volúmenes de medio dígito proyectados, los ingresos solo crezcan un 2,5%, aparte del impacto del combustible
------
ID#AAABobPm-Ns
Noely Dhalton Diokila Mendez    (2025-07-29 13:14:26)
Mantenemos sin cambios nuestra perspectiva.</t>
      </text>
    </comment>
    <comment authorId="0" ref="Q29">
      <text>
        <t xml:space="preserve">======
ID#AAABc44sqLQ
Noely Dhalton Diokila Mendez    (2025-01-30 13:26:51)
la compañía dice que los ingresos crecerán un 2,5% con un impacto negativo de las tasas de combustible.
------
ID#AAABobPm-No
Noely Dhalton Diokila Mendez    (2025-07-29 13:13:50)
Empeoramos nuestra perspectiva de un impacto negativo de 450 millones de recargas por combustible a 650 millones</t>
      </text>
    </comment>
  </commentList>
  <extLst>
    <ext uri="GoogleSheetsCustomDataVersion2">
      <go:sheetsCustomData xmlns:go="http://customooxmlschemas.google.com/" r:id="rId1" roundtripDataSignature="AMtx7miASPKAs1B6p2dWW9q13mmFUoxj+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Q215">
      <text>
        <t xml:space="preserve">======
ID#AAABaf1zy6M
Noely Dhalton Diokila Mendez    (2024-12-18 11:51:48)
Me parece la asignación más inteligente la de repagar deuda (y minimizar intereses), 1.000 millones anuales en recompras y el dividendo reducido, pero está clarísimo que se pueden permitir mantener el dividendo aunque quemen algo de caja. Yo no lo haría, no me parece lo más saludable, habría que pillar algo de deuda para hacerlo (ver escenarios 3 -conservador con dividendo pleno- y 4 -optimista con dividendo pleno-. )</t>
      </text>
    </comment>
    <comment authorId="0" ref="P225">
      <text>
        <t xml:space="preserve">======
ID#AAABaf1zy6I
Noely Dhalton Diokila Mendez    (2024-12-18 11:43:45)
incluye inversiones a corto plazo</t>
      </text>
    </comment>
    <comment authorId="0" ref="P203">
      <text>
        <t xml:space="preserve">======
ID#AAABaf1zy6E
Noely Dhalton Diokila Mendez    (2024-12-18 11:25:22)
guidance de la compañía.</t>
      </text>
    </comment>
    <comment authorId="0" ref="O196">
      <text>
        <t xml:space="preserve">======
ID#AAABaf1zy58
Noely Dhalton Diokila Mendez    (2024-12-18 11:19:21)
esta partida está relacionada con lo del plan de pensiones. Yo normalizo a 0 por que unos años es muy favorable y otros muy negativo.
------
ID#AAABaf1zy6A
Noely Dhalton Diokila Mendez    (2024-12-18 11:19:52)
Como en la P&amp;L no lo descuento a futuro al no ser salida de caja, tampoco tengo que devolverlo en el cash flow.</t>
      </text>
    </comment>
    <comment authorId="0" ref="Q195">
      <text>
        <t xml:space="preserve">======
ID#AAABaf1zy54
Noely Dhalton Diokila Mendez    (2024-12-18 11:16:47)
retorno a la normalidad. Se comen casi 1% del margen en stock options. Se reparten casi 5 veces más en stock options que FedEx con ingresos semejantes. Eso no me gusta nada.</t>
      </text>
    </comment>
    <comment authorId="0" ref="Q247">
      <text>
        <t xml:space="preserve">======
ID#AAABaf1zy50
Noely Dhalton Diokila Mendez    (2024-12-18 11:16:40)
retorno a la normalidad. Se comen casi 1% del margen en stock options. Se reparten casi 5 veces más en stock options que FedEx con ingresos semejantes. Eso no me gusta nada.</t>
      </text>
    </comment>
    <comment authorId="0" ref="P183">
      <text>
        <t xml:space="preserve">======
ID#AAABaf1zy5k
Noely Dhalton Diokila Mendez    (2024-12-18 11:04:32)
está en pico, podría ser menos.</t>
      </text>
    </comment>
    <comment authorId="0" ref="O179">
      <text>
        <t xml:space="preserve">======
ID#AAABaf1zy5g
Noely Dhalton Diokila Mendez    (2024-12-18 11:03:58)
en este no cuadra por que UPS no mete costes brutos</t>
      </text>
    </comment>
    <comment authorId="0" ref="O143">
      <text>
        <t xml:space="preserve">======
ID#AAABaf1zy34
Noely Dhalton Diokila Mendez    (2024-12-18 10:51:37)
en este caso esta partida es "otros activos corrientes".</t>
      </text>
    </comment>
    <comment authorId="0" ref="P121">
      <text>
        <t xml:space="preserve">======
ID#AAABaf1zy30
Noely Dhalton Diokila Mendez    (2024-12-18 10:46:00)
partida clave en la meora de margenes</t>
      </text>
    </comment>
    <comment authorId="0" ref="P126">
      <text>
        <t xml:space="preserve">======
ID#AAABaf1zy3w
Noely Dhalton Diokila Mendez    (2024-12-18 10:45:43)
clave en la mejora de margenes</t>
      </text>
    </comment>
    <comment authorId="0" ref="Q75">
      <text>
        <t xml:space="preserve">======
ID#AAABaf1zy3s
Noely Dhalton Diokila Mendez    (2024-12-18 10:45:02)
potencialmente podría ser casi 1 % superior si reducen los otros costes al porcentaje habitual histórico sobre ventas, entorno al 8% o por debajo. No es lo que proyectamos.</t>
      </text>
    </comment>
    <comment authorId="0" ref="Q115">
      <text>
        <t xml:space="preserve">======
ID#AAABaf1zy3o
Noely Dhalton Diokila Mendez    (2024-12-18 10:43:32)
estimamos que reduzcan el dividendo para regresar a niveles normales de payout entorno al 53%. En caso de mantenerlo tendrían que trabajar con un payout ajustado del 90% en 2025 y para 2028 aún seguiríamos en el 65%.</t>
      </text>
    </comment>
    <comment authorId="0" ref="P93">
      <text>
        <t xml:space="preserve">======
ID#AAABaf1zy3k
Noely Dhalton Diokila Mendez    (2024-12-18 10:40:00)
Ingresos por la venta de Coyote.</t>
      </text>
    </comment>
    <comment authorId="0" ref="T75">
      <text>
        <t xml:space="preserve">======
ID#AAABaf1zy3c
Noely Dhalton Diokila Mendez    (2024-12-18 10:37:38)
Perfectamente podría llegar al 12% en un escenario medio/positivo que es el rango normal en esos periodos. 12-13%. Así que no estamos siendo optimistas.</t>
      </text>
    </comment>
    <comment authorId="0" ref="Q58">
      <text>
        <t xml:space="preserve">======
ID#AAABaf1zy3E
Noely Dhalton Diokila Mendez    (2024-12-18 10:34:01)
que crezca igual que los ingresos, osea que mantenga su % sobre ventas.</t>
      </text>
    </comment>
    <comment authorId="0" ref="P86">
      <text>
        <t xml:space="preserve">======
ID#AAABaf1zy3A
Noely Dhalton Diokila Mendez    (2024-12-18 10:33:06)
normalizo a 0 por que igualmente lo voy a ajustar</t>
      </text>
    </comment>
    <comment authorId="0" ref="P128">
      <text>
        <t xml:space="preserve">======
ID#AAABaf1zy20
Noely Dhalton Diokila Mendez    (2024-12-18 10:30:24)
Confirmado por ellos mismos entre el 23 y el 23,5%</t>
      </text>
    </comment>
    <comment authorId="0" ref="P115">
      <text>
        <t xml:space="preserve">======
ID#AAABaf1zy2o
Noely Dhalton Diokila Mendez    (2024-12-18 10:27:46)
Proyectamos que se mantenga en su media histórica del 50-60% a lo mucho mientras se regulan los márgenes. Es posible mantener el dividendo actual pero la reinversión sería casi nula o con deuda (o reduciendo caja que viene a aumentar la deuda neta igualmente), ambas serían malas opciones.
------
ID#AAABaf1zy2s
Noely Dhalton Diokila Mendez    (2024-12-18 10:29:24)
Este año ya han confirmado que van a mantener el dividendo así que se quedará. Pero mantenerlo mucho más no es que sea imposible, pero su politica de dividendo del 50% aprox se la tendrían que saltar 5 años hasta que se normalicen los beneficios, o más tiempo.</t>
      </text>
    </comment>
    <comment authorId="0" ref="Q84">
      <text>
        <t xml:space="preserve">======
ID#AAABaf1zy2Y
Noely Dhalton Diokila Mendez    (2024-12-18 10:16:58)
Siempre tienen costes de al menos 300 millones de reestructuración, al final con una flota de 500.000 empleados es lo que tiene.
------
ID#AAABaf1zy3Y
Noely Dhalton Diokila Mendez    (2024-12-18 10:36:15)
Un o,5% sobre ventas es el equivalente algo más de 400 millines</t>
      </text>
    </comment>
    <comment authorId="0" ref="R121">
      <text>
        <t xml:space="preserve">======
ID#AAABaf1zy2Q
Noely Dhalton Diokila Mendez    (2024-12-18 10:11:04)
continuarán probablemente con planes de reestructuración hasta consolidar niveles de costes semejantes a 2019, entorno al 52,5% de las ventas.</t>
      </text>
    </comment>
    <comment authorId="0" ref="P60">
      <text>
        <t xml:space="preserve">======
ID#AAABaf1zy2I
Noely Dhalton Diokila Mendez    (2024-12-18 10:06:58)
normalizamos a % sobre ventas de 2019, y no asumimos su variabilidad por subidas y bajadas de precios del combustible.</t>
      </text>
    </comment>
    <comment authorId="0" ref="Q57">
      <text>
        <t xml:space="preserve">======
ID#AAABaf1zy2E
Noely Dhalton Diokila Mendez    (2024-12-18 10:03:09)
De aquí en adelante subidas salariales del 2,4% y eso es fijo hasta 2028.
------
ID#AAABaf1zy2c
Noely Dhalton Diokila Mendez    (2024-12-18 10:18:57)
Y añadimos una subida del personal proporcional al aumento del volumen de paquetes. Que en realidad tienen una sobre oferta, sobrecapacidad del 10% en 2023 y ahora será del 4-5%, por lo que podrían practicamente absorber todo el volumen incremental que proyectamos sin aumentar la fuerza laboral. Lo que ayudaría a expandir los márgenes más rápidamente hacia el 12% de margen operativo que me parece un objetivo de la empresa completamente razonable, pero seremos conservadores. (que no pesimistas).</t>
      </text>
    </comment>
    <comment authorId="0" ref="P57">
      <text>
        <t xml:space="preserve">======
ID#AAABaf1zy0I
Noely Dhalton Diokila Mendez    (2024-12-18 10:02:05)
Asumimos un recorte de plantilla del 3% y un aumento del coste salarial del 7.2% por que el acuerdo con el sindicato es una subida del 3,3% anual los proximos 5 años empezando en 2024, pero de toda esa subida salarial acumulda (un 18%) el 40% explicaron que se subiría en el primer año.</t>
      </text>
    </comment>
    <comment authorId="0" ref="O101">
      <text>
        <t xml:space="preserve">======
ID#AAABaf1zyy0
Noely Dhalton Diokila Mendez    (2024-12-18 09:42:51)
Le devolvemos los costes de reestructuración e impairments, y descontamos los costos o ingresos del plan de pensiones (que es lo que luego se hace en el cash flow también).</t>
      </text>
    </comment>
    <comment authorId="0" ref="O89">
      <text>
        <t xml:space="preserve">======
ID#AAABaf1zyyw
Noely Dhalton Diokila Mendez    (2024-12-18 09:38:07)
ESTO LO COGEMOS DIRECTAMENTE DE TIKR
------
ID#AAABaf1zyzs
Noely Dhalton Diokila Mendez    (2024-12-18 09:59:29)
_Marcado como resuelto_
------
ID#AAABaf1zy0E
Noely Dhalton Diokila Mendez    (2024-12-18 10:00:28)
_Reabierto_</t>
      </text>
    </comment>
    <comment authorId="0" ref="O57">
      <text>
        <t xml:space="preserve">======
ID#AAABaf1zyyo
Noely Dhalton Diokila Mendez    (2024-12-18 09:26:41)
viene desglosado en el item 7, consolidated operating expenses, y metemos la partida original sin ajustar, los ajustes totales lo metemos en costes de reestructuración inusuales.</t>
      </text>
    </comment>
    <comment authorId="0" ref="O87">
      <text>
        <t xml:space="preserve">======
ID#AAABaf1zyyg
Noely Dhalton Diokila Mendez    (2024-12-18 09:14:43)
aqui no estamos restando los costes de reestructuración por que esta empresa ya los mete en los costes operativos totales, por eso calculamos el ebit ajustado, pero lo que no se puede es restar dos veces, sino no cuadraría.
------
ID#AAABaf1zyzo
Noely Dhalton Diokila Mendez    (2024-12-18 09:59:28)
_Marcado como resuelto_
------
ID#AAABaf1zy0A
Noely Dhalton Diokila Mendez    (2024-12-18 10:00:19)
_Reabierto_</t>
      </text>
    </comment>
    <comment authorId="0" ref="O81">
      <text>
        <t xml:space="preserve">======
ID#AAABaf1zyyY
Noely Dhalton Diokila Mendez    (2024-12-18 09:06:48)
Sería los intereses ajustados, ya que la empresa mete aquí también todo el tema de plan de pensiones que yo lo meto en extrardinarios inusuales
------
ID#AAABaf1zyyk
Noely Dhalton Diokila Mendez    (2024-12-18 09:17:16)
pg 47 fy 2023
------
ID#AAABaf1zyzg
Noely Dhalton Diokila Mendez    (2024-12-18 09:59:25)
_Marcado como resuelto_
------
ID#AAABaf1zyz0
Noely Dhalton Diokila Mendez    (2024-12-18 10:00:05)
_Reabierto_</t>
      </text>
    </comment>
    <comment authorId="0" ref="O84">
      <text>
        <t xml:space="preserve">======
ID#AAABaf1zyyI
Noely Dhalton Diokila Mendez    (2024-12-18 08:47:54)
Incluye 435 millones de costes de reestructuración, 236 mill en goodwill que deberían de desaparecer, 61 mill en costes de compensacíon unicos. (PG 44 FY 2023)
------
ID#AAABaf1zyzk
Noely Dhalton Diokila Mendez    (2024-12-18 09:59:26)
_Marcado como resuelto_
------
ID#AAABaf1zyz4
Noely Dhalton Diokila Mendez    (2024-12-18 10:00:07)
_Reabierto_</t>
      </text>
    </comment>
    <comment authorId="0" ref="O53">
      <text>
        <t xml:space="preserve">======
ID#AAABaf1zyxw
Noely Dhalton Diokila Mendez    (2024-12-18 08:24:41)
Incluye salarios (compensación y beneficios, que en realidad sería un coste operativo)=67% . + Fuel 6,7% +Reparación y mantenimiento que es un fijo de 2,8B = 4% y compra de transporte = 19.4%</t>
      </text>
    </comment>
    <comment authorId="0" ref="Q33">
      <text>
        <t xml:space="preserve">======
ID#AAABaeCcRjU
Noely Dhalton Diokila Mendez    (2024-12-17 15:27:11)
Claramente es un segmento que podría crecer más rápido gracias a Healthcare y potenciales adquisiciones.
------
ID#AAABaeCcRjY
Noely Dhalton Diokila Mendez    (2024-12-17 15:27:30)
Ver Proyecciones con catalizadores de Heathcare.</t>
      </text>
    </comment>
    <comment authorId="0" ref="Q14">
      <text>
        <t xml:space="preserve">======
ID#AAABaeCcRjQ
Noely Dhalton Diokila Mendez    (2024-12-17 15:17:15)
Aún por debajo de la media de 1,74% de los últimos 5 años.</t>
      </text>
    </comment>
    <comment authorId="0" ref="R28">
      <text>
        <t xml:space="preserve">======
ID#AAABaeCcRjE
Noely Dhalton Diokila Mendez    (2024-12-17 15:12:33)
crecimientos neutrales. En linea con el mercado, que se espera que crezca entre el 4-5%.</t>
      </text>
    </comment>
    <comment authorId="0" ref="P23">
      <text>
        <t xml:space="preserve">======
ID#AAABaeCcRjA
Noely Dhalton Diokila Mendez    (2024-12-17 15:08:47)
basicamente estamos proyectando un ciclo inicial de aún normalización en el 2024 (caidas netas de volumen) para pasar a un 2025 que con un entornp macro previsiblemente más favorable podamos regresar a moderados crecimientos en términos de volumen a ritmos del 0,8% anual, en linea con el histórico normalizado.</t>
      </text>
    </comment>
    <comment authorId="0" ref="P16">
      <text>
        <t xml:space="preserve">======
ID#AAABaeCcRi8
Noely Dhalton Diokila Mendez    (2024-12-17 15:04:52)
El ingreso medio por paquete estará impulsado por subidas de precio del 6% compensadas negativamente con un ingreso menor por paquete (por peso facturado) por el mix de producto y tipo de contrato, así como tasas de combustibles neutrales en todo el ciclo ya que son impredecibles.</t>
      </text>
    </comment>
    <comment authorId="0" ref="P14">
      <text>
        <t xml:space="preserve">======
ID#AAABaeCcRi4
Noely Dhalton Diokila Mendez    (2024-12-17 15:03:51)
Q1 y Q2 2024 han seguido débiles. Ya en el Q3 teníamos crecimientos netos del 6,5% en volumen, el más fuerte de los últimos 3 años impulsado sobretodo por las entregas terrestres. (ver gráfica diapositiva 15 Q3 2024). Creemos que estos volúmenes que YTD es del +0,6% se acelere al 0,8% con un fuerte Q4 temporada navideña y black friday que, estacionalmente, es el trimestre más fuerte y reportes recientes indican un buen año en comparación con el anterior.</t>
      </text>
    </comment>
    <comment authorId="0" ref="R299">
      <text>
        <t xml:space="preserve">======
ID#AAABXl-tBGs
Noely Dhalton Diokila Mendez    (2024-10-20 11:47:42)
Tasa de crecimiento terminal, del año 20 al infinito</t>
      </text>
    </comment>
    <comment authorId="0" ref="R298">
      <text>
        <t xml:space="preserve">======
ID#AAABXl-tBGo
Noely Dhalton Diokila Mendez    (2024-10-20 11:47:30)
Tasa de crecimiento a largo plazo, año 5 a 20.</t>
      </text>
    </comment>
    <comment authorId="0" ref="P80">
      <text>
        <t xml:space="preserve">======
ID#AAABXgmX4u0
Noely Dhalton Diokila Mendez    (2024-10-19 17:15:06)
normalizo a 0
------
ID#AAABaf1zyzc
Noely Dhalton Diokila Mendez    (2024-12-18 09:59:23)
_Marcado como resuelto_
------
ID#AAABaf1zyz8
Noely Dhalton Diokila Mendez    (2024-12-18 10:00:12)
_Reabierto_</t>
      </text>
    </comment>
    <comment authorId="0" ref="T108">
      <text>
        <t xml:space="preserve">======
ID#AAABXgmX4uw
Noely Dhalton Diokila Mendez    (2024-10-19 17:13:27)
Es un 15% inferior al concenso, 4,31 vs 5,08</t>
      </text>
    </comment>
    <comment authorId="0" ref="T7">
      <text>
        <t xml:space="preserve">======
ID#AAABT2vLqjs
The Phoenix Investment    (2024-10-19 13:07:35)
es un 5% menos de lo que espera el concenso de mercado. 56802 vs 59661
------
ID#AAABXgmX4uo
Noely Dhalton Diokila Mendez    (2024-10-19 17:11:59)
4% 57331 vs 59661</t>
      </text>
    </comment>
    <comment authorId="0" ref="J287">
      <text>
        <t xml:space="preserve">======
ID#AAABT2ulaXQ
The Phoenix Investment    (2024-10-19 08:56:42)
copiar y pegar manual</t>
      </text>
    </comment>
    <comment authorId="0" ref="B216">
      <text>
        <t xml:space="preserve">======
ID#AAABU9zVjmM
The Phoenix Investment    (2024-09-08 07:49:08)
Si es EEUU desaparecerá esta poartida</t>
      </text>
    </comment>
    <comment authorId="0" ref="B79">
      <text>
        <t xml:space="preserve">======
ID#AAABU9zVjmI
The Phoenix Investment    (2024-09-08 07:48:49)
Si es EEUU desaparecerá esta poartida</t>
      </text>
    </comment>
    <comment authorId="0" ref="W295">
      <text>
        <t xml:space="preserve">======
ID#AAABU9zVjmE
The Phoenix Investment    (2024-09-08 07:31:22)
Equity + Deuda Neta</t>
      </text>
    </comment>
    <comment authorId="0" ref="K269">
      <text>
        <t xml:space="preserve">======
ID#AAABU9zVjmA
The Phoenix Investment    (2024-09-08 07:10:43)
se calcula automatico, comprobar que es realista
------
ID#AAABaf1zy6U
Noely Dhalton Diokila Mendez    (2024-12-18 12:11:39)
es el ebit ajustado</t>
      </text>
    </comment>
    <comment authorId="0" ref="J269">
      <text>
        <t xml:space="preserve">======
ID#AAABU9zVjl8
The Phoenix Investment    (2024-09-08 07:10:35)
se calcula automatico, comprobar que es realista
------
ID#AAABaf1zy6Q
Noely Dhalton Diokila Mendez    (2024-12-18 12:11:10)
Es el beneficio neto ajustado</t>
      </text>
    </comment>
    <comment authorId="0" ref="AG346">
      <text>
        <t xml:space="preserve">======
ID#AAABUc5viVg
The Phoenix Investment    (2024-08-26 19:49:10)
COndicionado a que las adquisiciones tengan márgenes EBIT iguales o superiores a los del grupo, sino tumbarán los márgenes a la baja,y con ella la valoración.</t>
      </text>
    </comment>
    <comment authorId="0" ref="W346">
      <text>
        <t xml:space="preserve">======
ID#AAABUc5viVc
The Phoenix Investment    (2024-08-26 19:49:06)
COndicionado a que las adquisiciones tengan márgenes EBIT iguales o superiores a los del grupo, sino tumbarán los márgenes a la baja,y con ella la valoración.</t>
      </text>
    </comment>
    <comment authorId="0" ref="M346">
      <text>
        <t xml:space="preserve">======
ID#AAABUc5viVY
The Phoenix Investment    (2024-08-26 19:49:00)
COndicionado a que las adquisiciones tengan márgenes EBIT iguales o superiores a los del grupo, sino tumbarán los márgenes a la baja,y con ella la valoración.</t>
      </text>
    </comment>
    <comment authorId="0" ref="J292">
      <text>
        <t xml:space="preserve">======
ID#AAABUc5viUg
The Phoenix Investment    (2024-08-26 19:21:57)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J290">
      <text>
        <t xml:space="preserve">======
ID#AAABUc5viUY
The Phoenix Investment    (2024-08-26 19:21:36)
Para un retorno IRR sobre la valoración ABYA de seguridad total del 10% al menos. (o de la seguridad absoluta si conversión &lt;85%).</t>
      </text>
    </comment>
    <comment authorId="0" ref="J278">
      <text>
        <t xml:space="preserve">======
ID#AAABUc5viUQ
The Phoenix Investment    (2024-08-26 19:12:36)
COincide justo con la media ABYA ROE y ABYA ROCE</t>
      </text>
    </comment>
    <comment authorId="0" ref="P231">
      <text>
        <t xml:space="preserve">======
ID#AAABUc5vhhQ
The Phoenix Investment    (2024-08-26 17:54:09)
Es superior al 100% por que son beneficios netos no ajustados. Si fuesen ajustados sería inferior.</t>
      </text>
    </comment>
    <comment authorId="0" ref="P219">
      <text>
        <t xml:space="preserve">======
ID#AAABUc5vhhM
The Phoenix Investment    (2024-08-26 17:38:46)
normalizo a 0</t>
      </text>
    </comment>
    <comment authorId="0" ref="Q253">
      <text>
        <t xml:space="preserve">======
ID#AAABUc5vhhI
The Phoenix Investment    (2024-08-26 17:35:14)
Supongo que adquiere a unas 7x EBIT, unas 2,5x Sales.</t>
      </text>
    </comment>
    <comment authorId="0" ref="M213">
      <text>
        <t xml:space="preserve">======
ID#AAABOMwbcsA
The Phoenix Capital    (2024-06-21 20:19:22)
Notas senior convertibles.</t>
      </text>
    </comment>
    <comment authorId="0" ref="V7">
      <text>
        <t xml:space="preserve">======
ID#AAABOLMUGRw
The Phoenix Capital    (2024-06-16 07:29:48)
La mejora vendría post 2027 por expansión de ingresos y márgenes</t>
      </text>
    </comment>
    <comment authorId="0" ref="J284">
      <text>
        <t xml:space="preserve">======
ID#AAABOIvaQM4
The Phoenix Capital    (2024-06-14 14:47:55)
Sale de la tabla del final, donde se calcula el dividendo medio anual sobre el precio actual y se suma.</t>
      </text>
    </comment>
    <comment authorId="0" ref="N229">
      <text>
        <t xml:space="preserve">======
ID#AAABPsvxT6k
The Phoenix Capital    (2024-06-08 21:26:39)
se empieza a aplicar la NIIF16</t>
      </text>
    </comment>
    <comment authorId="0" ref="C229">
      <text>
        <t xml:space="preserve">======
ID#AAABPsvxT6g
The Phoenix Capital    (2024-06-08 21:26:05)
EBIT - impuestos + dya - capex (incluyendo compra de intangibles) - arrendamientos (en europa)</t>
      </text>
    </comment>
    <comment authorId="0" ref="R308">
      <text>
        <t xml:space="preserve">======
ID#AAABN7aq49c
The Phoenix Capital    (2024-05-23 19:42:46)
SIn descuento</t>
      </text>
    </comment>
    <comment authorId="0" ref="R314">
      <text>
        <t xml:space="preserve">======
ID#AAABNFmu-mM
The Phoenix Capital    (2024-05-12 18:56:56)
Atentos a los ajustes de los ciclos de CAGR</t>
      </text>
    </comment>
    <comment authorId="0" ref="C215">
      <text>
        <t xml:space="preserve">======
ID#AAABNFmu-lM
The Phoenix Capital    (2024-05-12 17:29:45)
Partida externa, cuidado de no meterla en el sumatorio del cash flow normalizado</t>
      </text>
    </comment>
    <comment authorId="0" ref="B167">
      <text>
        <t xml:space="preserve">======
ID#AAABNcwXVag
The Phoenix Capital    (2024-05-11 19:41:07)
Excluyendo minoritarios</t>
      </text>
    </comment>
    <comment authorId="0" ref="B81">
      <text>
        <t xml:space="preserve">======
ID#AAABNcwXVaI
The Phoenix Capital    (2024-05-11 19:05:29)
Perdidas cambiarias e ingresos/perdidas sobre capital invertido
------
ID#AAABhNMZKX8
Noely Dhalton Diokila Mendez    (2025-03-26 13:19:16)
+ otros ingresos.</t>
      </text>
    </comment>
    <comment authorId="0" ref="B231">
      <text>
        <t xml:space="preserve">======
ID#AAABKnaYmjs
The Phoenix Capital    (2024-04-13 20:50:56)
Siempre que la conversión Beneficio Neto/FCF sea mayor del 80% es fiable el Sistema ABYA. Cuanto más, más fiable y menos descuento es necesario.</t>
      </text>
    </comment>
    <comment authorId="0" ref="B198">
      <text>
        <t xml:space="preserve">======
ID#AAABKnaYmjc
The Phoenix Capital    (2024-04-13 20:12:37)
seguridad social, pensiones, etc.</t>
      </text>
    </comment>
  </commentList>
  <extLst>
    <ext uri="GoogleSheetsCustomDataVersion2">
      <go:sheetsCustomData xmlns:go="http://customooxmlschemas.google.com/" r:id="rId1" roundtripDataSignature="AMtx7miB0yhAEcFWB1/27+1VQN0SeXwOVg=="/>
    </ext>
  </extLst>
</comments>
</file>

<file path=xl/sharedStrings.xml><?xml version="1.0" encoding="utf-8"?>
<sst xmlns="http://schemas.openxmlformats.org/spreadsheetml/2006/main" count="773" uniqueCount="273">
  <si>
    <t>EEUU</t>
  </si>
  <si>
    <t>EUR</t>
  </si>
  <si>
    <t>Valoración By The Vanguard Research</t>
  </si>
  <si>
    <t>Noely D. Diokila Mendez</t>
  </si>
  <si>
    <t>Cuenta de Resultados de UPS</t>
  </si>
  <si>
    <t>En MM€</t>
  </si>
  <si>
    <t>CAGR 2023-2028</t>
  </si>
  <si>
    <t>CAGR 2024-2028</t>
  </si>
  <si>
    <t>Ingresos Totales</t>
  </si>
  <si>
    <t>% Crecimiento</t>
  </si>
  <si>
    <t>Desglose de Ingresos (Desplegable)</t>
  </si>
  <si>
    <t xml:space="preserve">US. Domestic Package </t>
  </si>
  <si>
    <t xml:space="preserve">Total Average Daily Package </t>
  </si>
  <si>
    <t>Variación</t>
  </si>
  <si>
    <t xml:space="preserve">Dias operativos anuales </t>
  </si>
  <si>
    <t xml:space="preserve">Ingresos medio por paquete </t>
  </si>
  <si>
    <t>Ingresos total U.S Domestic</t>
  </si>
  <si>
    <t xml:space="preserve">International Package </t>
  </si>
  <si>
    <t xml:space="preserve">ingresos Carga y Otros </t>
  </si>
  <si>
    <t xml:space="preserve">Recargas por combustible </t>
  </si>
  <si>
    <t>Ingresos total International</t>
  </si>
  <si>
    <t xml:space="preserve">Supply Chain Solutions </t>
  </si>
  <si>
    <t xml:space="preserve">Ingresos totales </t>
  </si>
  <si>
    <t xml:space="preserve">INGRESOS TOTALES </t>
  </si>
  <si>
    <t>Coste de los bienes vendidos</t>
  </si>
  <si>
    <t>Ingresos Brutos</t>
  </si>
  <si>
    <t>Gross Margin</t>
  </si>
  <si>
    <t xml:space="preserve">Compensation and beneficts </t>
  </si>
  <si>
    <t>Repairs and maintenance</t>
  </si>
  <si>
    <t xml:space="preserve">Purchased Transportation </t>
  </si>
  <si>
    <t>Fuel</t>
  </si>
  <si>
    <t>Depreciación y Amortización</t>
  </si>
  <si>
    <t>Other Occupancy</t>
  </si>
  <si>
    <t>Otros Ingresos (gastos) operativos</t>
  </si>
  <si>
    <t>Beneficio Operativo</t>
  </si>
  <si>
    <t>EBITDA</t>
  </si>
  <si>
    <t>% Margen EBITDA</t>
  </si>
  <si>
    <t>EBIT</t>
  </si>
  <si>
    <t>% Margen EBIT</t>
  </si>
  <si>
    <t>EBIT ajustado</t>
  </si>
  <si>
    <t>Margen Operativo Ajustado</t>
  </si>
  <si>
    <t>Intereses Netos pagados</t>
  </si>
  <si>
    <t xml:space="preserve">Intereses Arrendamientos </t>
  </si>
  <si>
    <t>Otros, Netos</t>
  </si>
  <si>
    <t>Intereses recibidos</t>
  </si>
  <si>
    <t>EBT, Excl. Artículos inusuales</t>
  </si>
  <si>
    <t xml:space="preserve">Costes de reestructuración </t>
  </si>
  <si>
    <t xml:space="preserve">Ventas extraordinarias </t>
  </si>
  <si>
    <t xml:space="preserve"> beneficio(Costes) contable de las reservas del plan de pensiones </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</si>
  <si>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</si>
  <si>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</si>
  <si>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</si>
  <si>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</si>
  <si>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</si>
  <si>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</si>
  <si>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</si>
  <si>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</si>
  <si>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</si>
  <si>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</si>
  <si>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 xml:space="preserve">Beneficios netos normalizados </t>
  </si>
  <si>
    <t>Margen neto Ajustado</t>
  </si>
  <si>
    <t>Acciones basicas en Circulación</t>
  </si>
  <si>
    <t>Acciones Diluidas en circulación</t>
  </si>
  <si>
    <t>basic EPS</t>
  </si>
  <si>
    <t>Diluited EPS</t>
  </si>
  <si>
    <t>Normaliced Diluited EPS</t>
  </si>
  <si>
    <t>Payout Dividendos/Beneficio neto</t>
  </si>
  <si>
    <t xml:space="preserve">Adjusted Payout </t>
  </si>
  <si>
    <t>Dividendo por acción</t>
  </si>
  <si>
    <t>Ratios Cuenta de Resultados (Desplegable)</t>
  </si>
  <si>
    <t xml:space="preserve">Coste sobre vienes vendidos </t>
  </si>
  <si>
    <t xml:space="preserve">Costos salariales </t>
  </si>
  <si>
    <t xml:space="preserve">Costes de transporte </t>
  </si>
  <si>
    <t>Depreciación y Amortización % de ventas</t>
  </si>
  <si>
    <t xml:space="preserve">Amortización de fondo de comercio e intangibles </t>
  </si>
  <si>
    <t xml:space="preserve">Artículos inusuales %ventas </t>
  </si>
  <si>
    <t>Tasa Impositiva</t>
  </si>
  <si>
    <t>Intereses Arrendamientos como % sobre arrendamientos totales</t>
  </si>
  <si>
    <t xml:space="preserve">Intereses Minoritarios % beneficios netos </t>
  </si>
  <si>
    <t>Otros intereses netos % ingresos</t>
  </si>
  <si>
    <t>Margen EBIT</t>
  </si>
  <si>
    <t>Dilución de acciones</t>
  </si>
  <si>
    <t>Tipo de interés de deuda</t>
  </si>
  <si>
    <t xml:space="preserve">Interés recibido </t>
  </si>
  <si>
    <t>Balance de UPS</t>
  </si>
  <si>
    <t>Efectivo y equivalentes</t>
  </si>
  <si>
    <t>Total Cuentas por Cobrar</t>
  </si>
  <si>
    <t>Inventarios</t>
  </si>
  <si>
    <t xml:space="preserve">Gastos pagados por anticipado (y otras cuentas corrientes) </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</si>
  <si>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</si>
  <si>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</si>
  <si>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</si>
  <si>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</si>
  <si>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</si>
  <si>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</si>
  <si>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</si>
  <si>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</si>
  <si>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</si>
  <si>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</si>
  <si>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Arrendamientos</t>
  </si>
  <si>
    <t>Deuda Neta</t>
  </si>
  <si>
    <t>Deuda Neta/EBITDA</t>
  </si>
  <si>
    <t>Deuda Neta (Inc. Leases)/EBITDA</t>
  </si>
  <si>
    <t xml:space="preserve">ROIC medio </t>
  </si>
  <si>
    <t>Capital invertido</t>
  </si>
  <si>
    <t>Capital invertido/Acción</t>
  </si>
  <si>
    <t>ROE medio normalizado</t>
  </si>
  <si>
    <t>Valor en Libros/Acción</t>
  </si>
  <si>
    <t>Ratios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</si>
  <si>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</si>
  <si>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</si>
  <si>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</si>
  <si>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</si>
  <si>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</si>
  <si>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Total Working Capital</t>
  </si>
  <si>
    <t>Dais Receivable</t>
  </si>
  <si>
    <t>Days Inventory</t>
  </si>
  <si>
    <t>Days payable</t>
  </si>
  <si>
    <t>Ciclo de conversión de caja (Dias)</t>
  </si>
  <si>
    <t xml:space="preserve">Arrendamientos % ventas </t>
  </si>
  <si>
    <t>Estados de Flujos De Caja de UPS</t>
  </si>
  <si>
    <t>Beneficios Netos</t>
  </si>
  <si>
    <t>Depreciación y amortización</t>
  </si>
  <si>
    <t>Amortización de cargos diferidos</t>
  </si>
  <si>
    <t>(ganancia) Pérdida por venta de activos</t>
  </si>
  <si>
    <t xml:space="preserve">Deterioro de activos y costes de reestructuración </t>
  </si>
  <si>
    <t>(Ingresos) Pérdida en inversiones de capital</t>
  </si>
  <si>
    <t>Compensación basada en acciones</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</si>
  <si>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</si>
  <si>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</si>
  <si>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</si>
  <si>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</si>
  <si>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</si>
  <si>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</si>
  <si>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</si>
  <si>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</si>
  <si>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</si>
  <si>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</si>
  <si>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Venta(compra)de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</si>
  <si>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</si>
  <si>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</si>
  <si>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</si>
  <si>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</si>
  <si>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</si>
  <si>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</si>
  <si>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</si>
  <si>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</si>
  <si>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</si>
  <si>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</si>
  <si>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</si>
  <si>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</si>
  <si>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cambio de divisas</t>
  </si>
  <si>
    <t>Beginning Cash and Equivalents</t>
  </si>
  <si>
    <t xml:space="preserve">Change in Cash </t>
  </si>
  <si>
    <t>Ending Cash and Equivalents</t>
  </si>
  <si>
    <t xml:space="preserve">Free Cash Flow to the Equity </t>
  </si>
  <si>
    <t>Evolución</t>
  </si>
  <si>
    <t>Conversión BN a FCFE normalizado</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</si>
  <si>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</si>
  <si>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</si>
  <si>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</si>
  <si>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</si>
  <si>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</si>
  <si>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</si>
  <si>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</si>
  <si>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</si>
  <si>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</si>
  <si>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</si>
  <si>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Adquisiciones P/Sales</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</si>
  <si>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</si>
  <si>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</si>
  <si>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</si>
  <si>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</si>
  <si>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los arrendamientos totales  </t>
  </si>
  <si>
    <t>Payout(%)</t>
  </si>
  <si>
    <t>Otros</t>
  </si>
  <si>
    <t>Otras actividades de inversión % ventas</t>
  </si>
  <si>
    <t>Número de acciones recompradas</t>
  </si>
  <si>
    <t xml:space="preserve"> </t>
  </si>
  <si>
    <t>VALORACIÓN FINAL UPS</t>
  </si>
  <si>
    <t>VALORACIÓN POR MÚLTIPLOS</t>
  </si>
  <si>
    <t>PER</t>
  </si>
  <si>
    <t xml:space="preserve">Valoración ABYA </t>
  </si>
  <si>
    <t>Múltiplo utilizado</t>
  </si>
  <si>
    <t>Múltiplo maximo</t>
  </si>
  <si>
    <t>Múltiplo minimo</t>
  </si>
  <si>
    <t>Múltiplo medio</t>
  </si>
  <si>
    <t>Múltiplo normalizado excl. 2020-2021</t>
  </si>
  <si>
    <t>23-24</t>
  </si>
  <si>
    <t>17-18</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</si>
  <si>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</si>
  <si>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</si>
  <si>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</si>
  <si>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</si>
  <si>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</si>
  <si>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</si>
  <si>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</si>
  <si>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</si>
  <si>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 xml:space="preserve">Precio Objetivo de Entrada </t>
  </si>
  <si>
    <t>Variación de precio necesaria</t>
  </si>
  <si>
    <t>Decisión a precio Actual</t>
  </si>
  <si>
    <t>Sobreponderar</t>
  </si>
  <si>
    <t>Si la conversión es INFERIOR al 85%, se cojerá como precio objetivo el rango Seg. Total - Seg. Absoluta</t>
  </si>
  <si>
    <t>Book Value</t>
  </si>
  <si>
    <t>Invested capital/share</t>
  </si>
  <si>
    <t>ABYA Multiplo Calculation</t>
  </si>
  <si>
    <t>ROE</t>
  </si>
  <si>
    <t>ROIC</t>
  </si>
  <si>
    <t>AÑOS CAGR</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</si>
  <si>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</si>
  <si>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</si>
  <si>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</si>
  <si>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</si>
  <si>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</si>
  <si>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</si>
  <si>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</si>
  <si>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</si>
  <si>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12/2028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</si>
  <si>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</si>
  <si>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</si>
  <si>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</si>
  <si>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</si>
  <si>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</si>
  <si>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</si>
  <si>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</si>
  <si>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</si>
  <si>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</si>
  <si>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</si>
  <si>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</si>
  <si>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</si>
  <si>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</si>
  <si>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</si>
  <si>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</si>
  <si>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</si>
  <si>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2024E</t>
  </si>
  <si>
    <t>2025E</t>
  </si>
  <si>
    <t>2026E</t>
  </si>
  <si>
    <t>2027E</t>
  </si>
  <si>
    <t>2028E</t>
  </si>
  <si>
    <t>12/2024E</t>
  </si>
  <si>
    <t>12/2025E</t>
  </si>
  <si>
    <t>12/2026E</t>
  </si>
  <si>
    <t>12/2027E</t>
  </si>
  <si>
    <t>12/2028E</t>
  </si>
  <si>
    <t>05/2025E</t>
  </si>
  <si>
    <t>05/2026E</t>
  </si>
  <si>
    <t>05/2027E</t>
  </si>
  <si>
    <t>05/2028E</t>
  </si>
  <si>
    <t>05/2029E</t>
  </si>
  <si>
    <t xml:space="preserve">ROE VALUATION </t>
  </si>
  <si>
    <t>ROIC VALUATION</t>
  </si>
  <si>
    <t>AVERAGE TOTAL VALUE</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</si>
  <si>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</si>
  <si>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</si>
  <si>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</si>
  <si>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</si>
  <si>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</si>
  <si>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</si>
  <si>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</si>
  <si>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</si>
  <si>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CONDICIONES (LEER)</t>
  </si>
  <si>
    <t xml:space="preserve">Precio objetivo por múltiplos </t>
  </si>
  <si>
    <t>Precio Objetivo/Acción</t>
  </si>
  <si>
    <t>Retorno Total desde Precio Act.</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</si>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</sst>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0.00;(#,##0.00)"/>
    <numFmt numFmtId="165" formatCode="_ * #,##0.00_ \ [$$-C0C]_ ;_ * \-#,##0.00\ \ [$$-C0C]_ ;_ * &quot;-&quot;??_ \ [$$-C0C]_ ;_ @_ "/>
    <numFmt numFmtId="166" formatCode="_-[$$-409]* #,##0.00_ ;_-[$$-409]* \-#,##0.00\ ;_-[$$-409]* &quot;-&quot;??_ ;_-@_ "/>
    <numFmt numFmtId="167" formatCode="#,##0;(#,##0)"/>
    <numFmt numFmtId="168" formatCode="[$$]#,##0.00"/>
    <numFmt numFmtId="169" formatCode="[$£]#,##0.00"/>
    <numFmt numFmtId="170" formatCode="#,##0.00\ [$$-C0C];[Red]#,##0.00\ [$$-C0C]"/>
    <numFmt numFmtId="171" formatCode="_-* #,##0.00\ [$€-C0A]_-;\-* #,##0.00\ [$€-C0A]_-;_-* &quot;-&quot;??\ [$€-C0A]_-;_-@"/>
    <numFmt numFmtId="172" formatCode="#,##0.00\ [$€-1]"/>
    <numFmt numFmtId="173" formatCode="_-* #,##0.00\ &quot;€&quot;_-;\-* #,##0.00\ &quot;€&quot;_-;_-* &quot;-&quot;??\ &quot;€&quot;_-;_-@"/>
    <numFmt numFmtId="174" formatCode="0.0%"/>
    <numFmt numFmtId="175" formatCode="#,##0.0\ [$€-1]"/>
    <numFmt numFmtId="176" formatCode="0.0"/>
  </numFmts>
  <fonts count="77">
    <font>
      <sz val="10.0"/>
      <color rgb="FF000000"/>
      <name val="Arial"/>
      <scheme val="minor"/>
    </font>
    <font>
      <sz val="10.0"/>
      <color theme="1"/>
      <name val="Arial"/>
    </font>
    <font>
      <b/>
      <sz val="10.0"/>
      <color rgb="FF4A86E8"/>
      <name val="Arial"/>
    </font>
    <font>
      <b/>
      <sz val="10.0"/>
      <color rgb="FF277E3E"/>
      <name val="Arial"/>
    </font>
    <font>
      <b/>
      <sz val="11.0"/>
      <color rgb="FF277E3E"/>
      <name val="Arial"/>
    </font>
    <font>
      <sz val="10.0"/>
      <color rgb="FF000000"/>
      <name val="Arial"/>
    </font>
    <font>
      <b/>
      <sz val="10.0"/>
      <color rgb="FF000000"/>
      <name val="Arial"/>
    </font>
    <font>
      <b/>
      <sz val="13.0"/>
      <color theme="1"/>
      <name val="Arial"/>
    </font>
    <font>
      <b/>
      <sz val="10.0"/>
      <color theme="1"/>
      <name val="Arial"/>
    </font>
    <font/>
    <font>
      <b/>
      <sz val="10.0"/>
      <color rgb="FF34A853"/>
      <name val="Arial"/>
    </font>
    <font>
      <b/>
      <sz val="10.0"/>
      <color rgb="FFBF9000"/>
      <name val="Arial"/>
    </font>
    <font>
      <b/>
      <sz val="11.0"/>
      <color rgb="FFBF9000"/>
      <name val="Arial"/>
    </font>
    <font>
      <b/>
      <color rgb="FF9900FF"/>
      <name val="Arial"/>
    </font>
    <font>
      <color theme="1"/>
      <name val="Arial"/>
    </font>
    <font>
      <b/>
      <sz val="10.0"/>
      <color rgb="FF0C5ADB"/>
      <name val="Arial"/>
    </font>
    <font>
      <sz val="10.0"/>
      <color rgb="FF0C5ADB"/>
      <name val="Arial"/>
    </font>
    <font>
      <b/>
      <color rgb="FFFF00FF"/>
      <name val="Arial"/>
    </font>
    <font>
      <b/>
      <color rgb="FFBF9000"/>
      <name val="Arial"/>
    </font>
    <font>
      <color theme="4"/>
      <name val="Arial"/>
    </font>
    <font>
      <color rgb="FF4A86E8"/>
      <name val="Arial"/>
    </font>
    <font>
      <b/>
      <color theme="1"/>
      <name val="Arial"/>
    </font>
    <font>
      <color rgb="FFFF0000"/>
      <name val="Arial"/>
    </font>
    <font>
      <b/>
      <color rgb="FFFF0000"/>
      <name val="Arial"/>
    </font>
    <font>
      <b/>
      <sz val="10.0"/>
      <color rgb="FF1155CC"/>
      <name val="Arial"/>
    </font>
    <font>
      <b/>
      <sz val="10.0"/>
      <color rgb="FFBC8D03"/>
      <name val="Arial"/>
    </font>
    <font>
      <sz val="10.0"/>
      <color theme="1"/>
      <name val="Roboto"/>
    </font>
    <font>
      <b/>
      <sz val="10.0"/>
      <color rgb="FF38761D"/>
      <name val="Arial"/>
    </font>
    <font>
      <b/>
      <sz val="10.0"/>
      <color rgb="FF38761D"/>
      <name val="Roboto"/>
    </font>
    <font>
      <sz val="10.0"/>
      <color rgb="FF4A86E8"/>
      <name val="Arial"/>
    </font>
    <font>
      <b/>
      <sz val="11.0"/>
      <color rgb="FF4A86E8"/>
      <name val="Arial"/>
    </font>
    <font>
      <sz val="10.0"/>
      <color rgb="FF000000"/>
      <name val="Roboto"/>
    </font>
    <font>
      <b/>
      <sz val="10.0"/>
      <color rgb="FF9900FF"/>
      <name val="Arial"/>
    </font>
    <font>
      <b/>
      <sz val="10.0"/>
      <color rgb="FF9900FF"/>
      <name val="Roboto"/>
    </font>
    <font>
      <b/>
      <sz val="10.0"/>
      <color theme="4"/>
      <name val="Arial"/>
    </font>
    <font>
      <b/>
      <sz val="10.0"/>
      <color theme="4"/>
      <name val="Roboto"/>
    </font>
    <font>
      <b/>
      <color theme="4"/>
      <name val="Arial"/>
    </font>
    <font>
      <sz val="10.0"/>
      <color rgb="FFFF00FF"/>
      <name val="Arial"/>
    </font>
    <font>
      <color rgb="FFFF00FF"/>
      <name val="Arial"/>
    </font>
    <font>
      <sz val="10.0"/>
      <color rgb="FFF44336"/>
      <name val="Arial"/>
    </font>
    <font>
      <sz val="10.0"/>
      <color rgb="FFBF9000"/>
      <name val="Arial"/>
    </font>
    <font>
      <sz val="11.0"/>
      <color theme="1"/>
      <name val="Roboto"/>
    </font>
    <font>
      <b/>
      <sz val="11.0"/>
      <color rgb="FF9900FF"/>
      <name val="Roboto"/>
    </font>
    <font>
      <b/>
      <sz val="11.0"/>
      <color rgb="FF9900FF"/>
      <name val="Arial"/>
    </font>
    <font>
      <b/>
      <sz val="11.0"/>
      <color rgb="FF4A86E8"/>
      <name val="Roboto"/>
    </font>
    <font>
      <b/>
      <color rgb="FF4A86E8"/>
      <name val="Arial"/>
    </font>
    <font>
      <color rgb="FF9900FF"/>
      <name val="Arial"/>
    </font>
    <font>
      <b/>
      <color theme="1"/>
      <name val="Roboto"/>
    </font>
    <font>
      <i/>
      <sz val="13.0"/>
      <color theme="1"/>
      <name val="Impact"/>
    </font>
    <font>
      <i/>
      <sz val="10.0"/>
      <color theme="1"/>
      <name val="Impact"/>
    </font>
    <font>
      <sz val="10.0"/>
      <color rgb="FFFF0000"/>
      <name val="Arial"/>
    </font>
    <font>
      <b/>
      <sz val="11.0"/>
      <color rgb="FFFF0000"/>
      <name val="Arial"/>
    </font>
    <font>
      <b/>
      <sz val="14.0"/>
      <color rgb="FF000000"/>
      <name val="Arial"/>
    </font>
    <font>
      <b/>
      <sz val="10.0"/>
      <color rgb="FF7F6000"/>
      <name val="Arial"/>
    </font>
    <font>
      <b/>
      <color rgb="FF7F6000"/>
      <name val="Arial"/>
    </font>
    <font>
      <b/>
      <sz val="10.0"/>
      <color rgb="FF000000"/>
      <name val="Roboto"/>
    </font>
    <font>
      <b/>
      <sz val="10.0"/>
      <color rgb="FFBC8D03"/>
      <name val="Roboto"/>
    </font>
    <font>
      <b/>
      <color rgb="FF000000"/>
      <name val="Arial"/>
    </font>
    <font>
      <b/>
      <sz val="14.0"/>
      <color theme="1"/>
      <name val="Arial"/>
    </font>
    <font>
      <color rgb="FF000000"/>
      <name val="Arial"/>
    </font>
    <font>
      <i/>
      <sz val="10.0"/>
      <color rgb="FF000000"/>
      <name val="Roboto"/>
    </font>
    <font>
      <sz val="10.0"/>
      <color rgb="FFBC8D03"/>
      <name val="Arial"/>
    </font>
    <font>
      <b/>
      <sz val="11.0"/>
      <color rgb="FF000000"/>
      <name val="Arial"/>
    </font>
    <font>
      <sz val="11.0"/>
      <color rgb="FF000000"/>
      <name val="Arial"/>
    </font>
    <font>
      <sz val="13.0"/>
      <color theme="1"/>
      <name val="Impact"/>
    </font>
    <font>
      <sz val="10.0"/>
      <color theme="1"/>
      <name val="Impact"/>
    </font>
    <font>
      <b/>
      <i/>
      <color theme="1"/>
      <name val="Arial"/>
    </font>
    <font>
      <b/>
      <sz val="8.0"/>
      <color theme="1"/>
      <name val="Arial"/>
    </font>
    <font>
      <b/>
      <sz val="11.0"/>
      <color theme="1"/>
      <name val="Arial"/>
    </font>
    <font>
      <sz val="11.0"/>
      <color theme="1"/>
      <name val="Arial"/>
    </font>
    <font>
      <i/>
      <color rgb="FF4285F4"/>
      <name val="Arial"/>
    </font>
    <font>
      <b/>
      <i/>
      <color rgb="FF38761D"/>
      <name val="Arial"/>
    </font>
    <font>
      <b/>
      <sz val="9.0"/>
      <color rgb="FFBF9000"/>
      <name val="Arial"/>
    </font>
    <font>
      <b/>
      <sz val="9.0"/>
      <color theme="1"/>
      <name val="Arial"/>
    </font>
    <font>
      <b/>
      <sz val="9.0"/>
      <color rgb="FFBC8D03"/>
      <name val="Arial"/>
    </font>
    <font>
      <sz val="9.0"/>
      <color theme="1"/>
      <name val="Arial"/>
    </font>
    <font>
      <color rgb="FFBF9000"/>
      <name val="Arial"/>
    </font>
  </fonts>
  <fills count="24">
    <fill>
      <patternFill patternType="none"/>
    </fill>
    <fill>
      <patternFill patternType="lightGray"/>
    </fill>
    <fill>
      <patternFill patternType="solid">
        <fgColor rgb="FFC9DAF8"/>
        <bgColor rgb="FFC9DAF8"/>
      </patternFill>
    </fill>
    <fill>
      <patternFill patternType="solid">
        <fgColor rgb="FFFF9900"/>
        <bgColor rgb="FFFF9900"/>
      </patternFill>
    </fill>
    <fill>
      <patternFill patternType="solid">
        <fgColor rgb="FF4A86E8"/>
        <bgColor rgb="FF4A86E8"/>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D9EAD3"/>
        <bgColor rgb="FFD9EAD3"/>
      </patternFill>
    </fill>
    <fill>
      <patternFill patternType="solid">
        <fgColor rgb="FFA4C2F4"/>
        <bgColor rgb="FFA4C2F4"/>
      </patternFill>
    </fill>
    <fill>
      <patternFill patternType="solid">
        <fgColor rgb="FF34A853"/>
        <bgColor rgb="FF34A853"/>
      </patternFill>
    </fill>
  </fills>
  <borders count="59">
    <border/>
    <border>
      <left/>
      <right/>
      <top/>
      <bottom/>
    </border>
    <border>
      <left/>
      <top/>
      <bottom/>
    </border>
    <border>
      <right/>
      <top/>
      <bottom/>
    </border>
    <border>
      <top/>
      <bottom/>
    </border>
    <border>
      <left/>
      <right/>
      <top/>
    </border>
    <border>
      <left style="thick">
        <color rgb="FF34A853"/>
      </left>
      <top style="thick">
        <color rgb="FF34A853"/>
      </top>
    </border>
    <border>
      <right style="thick">
        <color rgb="FF34A853"/>
      </right>
      <top style="thick">
        <color rgb="FF34A853"/>
      </top>
    </border>
    <border>
      <left style="thick">
        <color rgb="FF34A853"/>
      </left>
    </border>
    <border>
      <right style="thick">
        <color rgb="FF34A853"/>
      </right>
    </border>
    <border>
      <left style="thin">
        <color rgb="FF000000"/>
      </left>
    </border>
    <border>
      <left style="thick">
        <color rgb="FF34A853"/>
      </left>
      <right style="thick">
        <color rgb="FF34A853"/>
      </right>
    </border>
    <border>
      <top style="thin">
        <color rgb="FF000000"/>
      </top>
    </border>
    <border>
      <bottom style="thin">
        <color rgb="FF000000"/>
      </bottom>
    </border>
    <border>
      <left style="thick">
        <color rgb="FF34A853"/>
      </left>
      <bottom style="thick">
        <color rgb="FF34A853"/>
      </bottom>
    </border>
    <border>
      <right style="thick">
        <color rgb="FF34A853"/>
      </right>
      <bottom style="thick">
        <color rgb="FF34A853"/>
      </bottom>
    </border>
    <border>
      <left style="thick">
        <color rgb="FFBF9000"/>
      </left>
      <top style="thick">
        <color rgb="FFBF9000"/>
      </top>
      <bottom style="thick">
        <color rgb="FFBF9000"/>
      </bottom>
    </border>
    <border>
      <top style="thick">
        <color rgb="FFBF9000"/>
      </top>
      <bottom style="thick">
        <color rgb="FFBF9000"/>
      </bottom>
    </border>
    <border>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F9000"/>
      </right>
      <top style="thick">
        <color rgb="FFBF9000"/>
      </top>
    </border>
    <border>
      <left style="thick">
        <color rgb="FFBF9000"/>
      </left>
      <bottom style="thick">
        <color rgb="FFBF9000"/>
      </bottom>
    </border>
    <border>
      <bottom style="thick">
        <color rgb="FFBF9000"/>
      </bottom>
    </border>
    <border>
      <right style="thick">
        <color rgb="FFBF9000"/>
      </right>
    </border>
    <border>
      <left/>
      <right/>
      <top style="thick">
        <color rgb="FFBF9000"/>
      </top>
    </border>
    <border>
      <left/>
      <top style="thick">
        <color rgb="FFBF9000"/>
      </top>
    </border>
    <border>
      <left style="thick">
        <color rgb="FFBF9000"/>
      </left>
    </border>
    <border>
      <right style="thick">
        <color rgb="FFBF9000"/>
      </right>
      <bottom style="thick">
        <color rgb="FFBF9000"/>
      </bottom>
    </border>
    <border>
      <right style="thick">
        <color rgb="FFBC8D03"/>
      </right>
    </border>
    <border>
      <left/>
      <top/>
    </border>
    <border>
      <right/>
      <top/>
    </border>
    <border>
      <top style="medium">
        <color rgb="FFBC8D03"/>
      </top>
    </border>
    <border>
      <left/>
      <right/>
      <bottom/>
    </border>
    <border>
      <left/>
      <bottom/>
    </border>
    <border>
      <right/>
      <bottom/>
    </border>
    <border>
      <left/>
      <right/>
      <top style="medium">
        <color rgb="FFBC8D03"/>
      </top>
      <bottom/>
    </border>
    <border>
      <left/>
      <top style="medium">
        <color rgb="FFBC8D03"/>
      </top>
      <bottom/>
    </border>
    <border>
      <right/>
      <top style="medium">
        <color rgb="FFBC8D03"/>
      </top>
      <bottom/>
    </border>
    <border>
      <top style="thick">
        <color rgb="FFBF9000"/>
      </top>
      <bottom/>
    </border>
    <border>
      <right style="thick">
        <color rgb="FFBF9000"/>
      </right>
      <top style="thick">
        <color rgb="FFBF9000"/>
      </top>
      <bottom/>
    </border>
    <border>
      <bottom/>
    </border>
    <border>
      <bottom style="thick">
        <color rgb="FFBC8D03"/>
      </bottom>
    </border>
    <border>
      <right style="thick">
        <color rgb="FFBC8D03"/>
      </right>
      <bottom style="thick">
        <color rgb="FFBC8D03"/>
      </bottom>
    </border>
    <border>
      <right style="thin">
        <color rgb="FF000000"/>
      </right>
      <top style="thick">
        <color rgb="FFBF9000"/>
      </top>
      <bottom style="thick">
        <color rgb="FFBF9000"/>
      </bottom>
    </border>
    <border>
      <top style="thick">
        <color rgb="FFBC8D03"/>
      </top>
    </border>
    <border>
      <right style="thick">
        <color rgb="FFBC8D03"/>
      </right>
      <bottom style="thick">
        <color rgb="FFBF9000"/>
      </bottom>
    </border>
    <border>
      <bottom style="thick">
        <color rgb="FF34A853"/>
      </bottom>
    </border>
    <border>
      <top style="thick">
        <color rgb="FF34A853"/>
      </top>
    </border>
    <border>
      <left style="thick">
        <color rgb="FF34A853"/>
      </left>
      <right style="thick">
        <color rgb="FFBC8D03"/>
      </right>
    </border>
    <border>
      <bottom style="thick">
        <color rgb="FF0000FF"/>
      </bottom>
    </border>
    <border>
      <right style="thick">
        <color rgb="FFBC8D03"/>
      </right>
      <bottom style="thick">
        <color rgb="FF0000FF"/>
      </bottom>
    </border>
    <border>
      <top style="thick">
        <color rgb="FF0000FF"/>
      </top>
    </border>
    <border>
      <left style="medium">
        <color rgb="FF34A853"/>
      </left>
      <top style="medium">
        <color rgb="FF34A853"/>
      </top>
    </border>
    <border>
      <top style="medium">
        <color rgb="FF34A853"/>
      </top>
    </border>
    <border>
      <right style="medium">
        <color rgb="FF34A853"/>
      </right>
      <top style="medium">
        <color rgb="FF34A853"/>
      </top>
    </border>
    <border>
      <left style="medium">
        <color rgb="FF34A853"/>
      </left>
      <bottom style="medium">
        <color rgb="FF34A853"/>
      </bottom>
    </border>
    <border>
      <bottom style="medium">
        <color rgb="FF34A853"/>
      </bottom>
    </border>
    <border>
      <right style="medium">
        <color rgb="FF34A853"/>
      </right>
      <bottom style="medium">
        <color rgb="FF34A853"/>
      </bottom>
    </border>
  </borders>
  <cellStyleXfs count="1">
    <xf borderId="0" fillId="0" fontId="0" numFmtId="0" applyAlignment="1" applyFont="1"/>
  </cellStyleXfs>
  <cellXfs count="587">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2" fillId="2" fontId="2" numFmtId="0" xfId="0" applyBorder="1" applyFont="1"/>
    <xf borderId="0" fillId="2" fontId="3" numFmtId="0" xfId="0" applyFont="1"/>
    <xf borderId="3" fillId="2" fontId="3" numFmtId="0" xfId="0" applyBorder="1" applyFont="1"/>
    <xf borderId="1" fillId="2" fontId="3" numFmtId="0" xfId="0" applyBorder="1" applyFont="1"/>
    <xf borderId="1" fillId="2" fontId="4" numFmtId="0" xfId="0" applyBorder="1" applyFont="1"/>
    <xf borderId="0" fillId="0" fontId="3" numFmtId="0" xfId="0" applyAlignment="1" applyFont="1">
      <alignment horizontal="center"/>
    </xf>
    <xf borderId="0" fillId="0" fontId="1" numFmtId="0" xfId="0" applyFont="1"/>
    <xf borderId="0" fillId="3" fontId="5" numFmtId="0" xfId="0" applyFill="1" applyFont="1"/>
    <xf borderId="0" fillId="0" fontId="5" numFmtId="0" xfId="0" applyFont="1"/>
    <xf borderId="0" fillId="0" fontId="6" numFmtId="0" xfId="0" applyAlignment="1" applyFont="1">
      <alignment horizontal="center"/>
    </xf>
    <xf borderId="0" fillId="4" fontId="7" numFmtId="0" xfId="0" applyAlignment="1" applyFill="1" applyFont="1">
      <alignment horizontal="center"/>
    </xf>
    <xf borderId="2" fillId="4" fontId="8" numFmtId="0" xfId="0" applyAlignment="1" applyBorder="1" applyFont="1">
      <alignment horizontal="center"/>
    </xf>
    <xf borderId="4" fillId="0" fontId="9" numFmtId="0" xfId="0" applyBorder="1" applyFont="1"/>
    <xf borderId="0" fillId="0" fontId="1" numFmtId="0" xfId="0" applyAlignment="1" applyFont="1">
      <alignment horizontal="left"/>
    </xf>
    <xf borderId="0" fillId="0" fontId="1" numFmtId="0" xfId="0" applyAlignment="1" applyFont="1">
      <alignment horizontal="right"/>
    </xf>
    <xf borderId="5" fillId="2" fontId="1" numFmtId="0" xfId="0" applyAlignment="1" applyBorder="1" applyFont="1">
      <alignment horizontal="left"/>
    </xf>
    <xf borderId="5" fillId="2" fontId="1" numFmtId="0" xfId="0" applyBorder="1" applyFont="1"/>
    <xf borderId="5" fillId="2" fontId="2" numFmtId="0" xfId="0" applyBorder="1" applyFont="1"/>
    <xf borderId="0" fillId="2" fontId="2" numFmtId="0" xfId="0" applyAlignment="1" applyFont="1">
      <alignment horizontal="right" vertical="bottom"/>
    </xf>
    <xf borderId="0" fillId="2" fontId="10" numFmtId="0" xfId="0" applyAlignment="1" applyFont="1">
      <alignment horizontal="right" vertical="bottom"/>
    </xf>
    <xf borderId="6" fillId="5" fontId="4" numFmtId="0" xfId="0" applyAlignment="1" applyBorder="1" applyFill="1" applyFont="1">
      <alignment horizontal="center" vertical="bottom"/>
    </xf>
    <xf borderId="7" fillId="0" fontId="9" numFmtId="0" xfId="0" applyBorder="1" applyFont="1"/>
    <xf borderId="0" fillId="0" fontId="11" numFmtId="164" xfId="0" applyAlignment="1" applyFont="1" applyNumberFormat="1">
      <alignment horizontal="left"/>
    </xf>
    <xf borderId="0" fillId="0" fontId="11" numFmtId="164" xfId="0" applyAlignment="1" applyFont="1" applyNumberFormat="1">
      <alignment horizontal="center"/>
    </xf>
    <xf borderId="0" fillId="0" fontId="11" numFmtId="164" xfId="0" applyAlignment="1" applyFont="1" applyNumberFormat="1">
      <alignment horizontal="right" vertical="bottom"/>
    </xf>
    <xf borderId="0" fillId="0" fontId="11" numFmtId="164" xfId="0" applyFont="1" applyNumberFormat="1"/>
    <xf borderId="8" fillId="0" fontId="12" numFmtId="10" xfId="0" applyAlignment="1" applyBorder="1" applyFont="1" applyNumberFormat="1">
      <alignment horizontal="center" vertical="bottom"/>
    </xf>
    <xf borderId="9" fillId="0" fontId="9" numFmtId="0" xfId="0" applyBorder="1" applyFont="1"/>
    <xf borderId="8" fillId="0" fontId="13" numFmtId="10" xfId="0" applyAlignment="1" applyBorder="1" applyFont="1" applyNumberFormat="1">
      <alignment horizontal="center" vertical="bottom"/>
    </xf>
    <xf borderId="0" fillId="0" fontId="1" numFmtId="0" xfId="0" applyAlignment="1" applyFont="1">
      <alignment horizontal="center"/>
    </xf>
    <xf borderId="0" fillId="0" fontId="1" numFmtId="10" xfId="0" applyAlignment="1" applyFont="1" applyNumberFormat="1">
      <alignment horizontal="right"/>
    </xf>
    <xf borderId="0" fillId="0" fontId="14" numFmtId="0" xfId="0" applyAlignment="1" applyFont="1">
      <alignment horizontal="center"/>
    </xf>
    <xf borderId="8" fillId="0" fontId="14" numFmtId="10" xfId="0" applyAlignment="1" applyBorder="1" applyFont="1" applyNumberFormat="1">
      <alignment vertical="bottom"/>
    </xf>
    <xf borderId="8" fillId="0" fontId="14" numFmtId="0" xfId="0" applyAlignment="1" applyBorder="1" applyFont="1">
      <alignment horizontal="center"/>
    </xf>
    <xf borderId="9" fillId="0" fontId="14" numFmtId="0" xfId="0" applyAlignment="1" applyBorder="1" applyFont="1">
      <alignment horizontal="center"/>
    </xf>
    <xf borderId="8" fillId="0" fontId="14" numFmtId="0" xfId="0" applyBorder="1" applyFont="1"/>
    <xf borderId="9" fillId="0" fontId="14" numFmtId="0" xfId="0" applyBorder="1" applyFont="1"/>
    <xf borderId="0" fillId="0" fontId="15" numFmtId="0" xfId="0" applyAlignment="1" applyFont="1">
      <alignment horizontal="left"/>
    </xf>
    <xf borderId="0" fillId="0" fontId="1" numFmtId="0" xfId="0" applyAlignment="1" applyFont="1">
      <alignment vertical="bottom"/>
    </xf>
    <xf borderId="0" fillId="0" fontId="1" numFmtId="0" xfId="0" applyAlignment="1" applyFont="1">
      <alignment horizontal="right" vertical="bottom"/>
    </xf>
    <xf borderId="0" fillId="0" fontId="1" numFmtId="4" xfId="0" applyAlignment="1" applyFont="1" applyNumberFormat="1">
      <alignment horizontal="right" vertical="bottom"/>
    </xf>
    <xf borderId="0" fillId="0" fontId="1" numFmtId="2" xfId="0" applyAlignment="1" applyFont="1" applyNumberFormat="1">
      <alignment horizontal="right" vertical="bottom"/>
    </xf>
    <xf borderId="0" fillId="0" fontId="15" numFmtId="165" xfId="0" applyAlignment="1" applyFont="1" applyNumberFormat="1">
      <alignment horizontal="center"/>
    </xf>
    <xf borderId="0" fillId="0" fontId="16" numFmtId="0" xfId="0" applyFont="1"/>
    <xf borderId="0" fillId="0" fontId="15" numFmtId="0" xfId="0" applyFont="1"/>
    <xf borderId="8" fillId="0" fontId="15" numFmtId="0" xfId="0" applyBorder="1" applyFont="1"/>
    <xf borderId="9" fillId="0" fontId="15" numFmtId="0" xfId="0" applyBorder="1" applyFont="1"/>
    <xf borderId="0" fillId="0" fontId="1" numFmtId="166" xfId="0" applyAlignment="1" applyFont="1" applyNumberFormat="1">
      <alignment horizontal="right" vertical="bottom"/>
    </xf>
    <xf borderId="0" fillId="0" fontId="14" numFmtId="0" xfId="0" applyAlignment="1" applyFont="1">
      <alignment vertical="bottom"/>
    </xf>
    <xf borderId="10" fillId="0" fontId="14" numFmtId="0" xfId="0" applyAlignment="1" applyBorder="1" applyFont="1">
      <alignment vertical="bottom"/>
    </xf>
    <xf borderId="10" fillId="0" fontId="17" numFmtId="0" xfId="0" applyAlignment="1" applyBorder="1" applyFont="1">
      <alignment vertical="bottom"/>
    </xf>
    <xf borderId="0" fillId="0" fontId="14" numFmtId="4" xfId="0" applyAlignment="1" applyFont="1" applyNumberFormat="1">
      <alignment vertical="bottom"/>
    </xf>
    <xf borderId="0" fillId="0" fontId="14" numFmtId="2" xfId="0" applyAlignment="1" applyFont="1" applyNumberFormat="1">
      <alignment vertical="bottom"/>
    </xf>
    <xf borderId="8" fillId="0" fontId="14" numFmtId="0" xfId="0" applyAlignment="1" applyBorder="1" applyFont="1">
      <alignment vertical="bottom"/>
    </xf>
    <xf borderId="9" fillId="0" fontId="14" numFmtId="0" xfId="0" applyAlignment="1" applyBorder="1" applyFont="1">
      <alignment vertical="bottom"/>
    </xf>
    <xf borderId="0" fillId="0" fontId="14" numFmtId="164" xfId="0" applyAlignment="1" applyFont="1" applyNumberFormat="1">
      <alignment horizontal="right" vertical="bottom"/>
    </xf>
    <xf borderId="0" fillId="0" fontId="14" numFmtId="4" xfId="0" applyAlignment="1" applyFont="1" applyNumberFormat="1">
      <alignment horizontal="right" vertical="bottom"/>
    </xf>
    <xf borderId="0" fillId="0" fontId="14" numFmtId="167" xfId="0" applyAlignment="1" applyFont="1" applyNumberFormat="1">
      <alignment vertical="bottom"/>
    </xf>
    <xf borderId="8" fillId="0" fontId="18" numFmtId="10" xfId="0" applyAlignment="1" applyBorder="1" applyFont="1" applyNumberFormat="1">
      <alignment horizontal="center" vertical="bottom"/>
    </xf>
    <xf borderId="0" fillId="0" fontId="19" numFmtId="0" xfId="0" applyAlignment="1" applyFont="1">
      <alignment vertical="bottom"/>
    </xf>
    <xf borderId="0" fillId="0" fontId="20" numFmtId="0" xfId="0" applyAlignment="1" applyFont="1">
      <alignment vertical="bottom"/>
    </xf>
    <xf borderId="0" fillId="0" fontId="14" numFmtId="164" xfId="0" applyAlignment="1" applyFont="1" applyNumberFormat="1">
      <alignment vertical="bottom"/>
    </xf>
    <xf borderId="0" fillId="0" fontId="20" numFmtId="10" xfId="0" applyAlignment="1" applyFont="1" applyNumberFormat="1">
      <alignment horizontal="right" vertical="bottom"/>
    </xf>
    <xf borderId="0" fillId="0" fontId="14" numFmtId="10" xfId="0" applyAlignment="1" applyFont="1" applyNumberFormat="1">
      <alignment vertical="bottom"/>
    </xf>
    <xf borderId="0" fillId="0" fontId="14" numFmtId="0" xfId="0" applyAlignment="1" applyFont="1">
      <alignment horizontal="right" vertical="bottom"/>
    </xf>
    <xf borderId="0" fillId="0" fontId="21" numFmtId="0" xfId="0" applyAlignment="1" applyFont="1">
      <alignment vertical="bottom"/>
    </xf>
    <xf borderId="0" fillId="0" fontId="21" numFmtId="164" xfId="0" applyAlignment="1" applyFont="1" applyNumberFormat="1">
      <alignment horizontal="right" vertical="bottom"/>
    </xf>
    <xf borderId="0" fillId="0" fontId="17" numFmtId="0" xfId="0" applyAlignment="1" applyFont="1">
      <alignment vertical="bottom"/>
    </xf>
    <xf borderId="0" fillId="0" fontId="14" numFmtId="2" xfId="0" applyAlignment="1" applyFont="1" applyNumberFormat="1">
      <alignment horizontal="right" vertical="bottom"/>
    </xf>
    <xf borderId="0" fillId="0" fontId="18" numFmtId="10" xfId="0" applyAlignment="1" applyFont="1" applyNumberFormat="1">
      <alignment horizontal="center" vertical="bottom"/>
    </xf>
    <xf borderId="11" fillId="0" fontId="13" numFmtId="10" xfId="0" applyAlignment="1" applyBorder="1" applyFont="1" applyNumberFormat="1">
      <alignment horizontal="center" vertical="bottom"/>
    </xf>
    <xf borderId="0" fillId="0" fontId="20" numFmtId="10" xfId="0" applyAlignment="1" applyFont="1" applyNumberFormat="1">
      <alignment horizontal="right" readingOrder="0" vertical="bottom"/>
    </xf>
    <xf borderId="0" fillId="0" fontId="22" numFmtId="0" xfId="0" applyAlignment="1" applyFont="1">
      <alignment vertical="bottom"/>
    </xf>
    <xf borderId="10" fillId="0" fontId="22" numFmtId="0" xfId="0" applyAlignment="1" applyBorder="1" applyFont="1">
      <alignment vertical="bottom"/>
    </xf>
    <xf borderId="0" fillId="0" fontId="23" numFmtId="0" xfId="0" applyAlignment="1" applyFont="1">
      <alignment vertical="bottom"/>
    </xf>
    <xf borderId="0" fillId="0" fontId="23" numFmtId="164" xfId="0" applyAlignment="1" applyFont="1" applyNumberFormat="1">
      <alignment horizontal="right" vertical="bottom"/>
    </xf>
    <xf borderId="0" fillId="0" fontId="23" numFmtId="164" xfId="0" applyAlignment="1" applyFont="1" applyNumberFormat="1">
      <alignment horizontal="right" readingOrder="0" vertical="bottom"/>
    </xf>
    <xf borderId="0" fillId="0" fontId="22" numFmtId="164" xfId="0" applyAlignment="1" applyFont="1" applyNumberFormat="1">
      <alignment vertical="bottom"/>
    </xf>
    <xf borderId="0" fillId="0" fontId="23" numFmtId="10" xfId="0" applyAlignment="1" applyFont="1" applyNumberFormat="1">
      <alignment horizontal="center" vertical="bottom"/>
    </xf>
    <xf borderId="11" fillId="0" fontId="23" numFmtId="10" xfId="0" applyAlignment="1" applyBorder="1" applyFont="1" applyNumberFormat="1">
      <alignment horizontal="center" vertical="bottom"/>
    </xf>
    <xf borderId="10" fillId="0" fontId="21" numFmtId="0" xfId="0" applyAlignment="1" applyBorder="1" applyFont="1">
      <alignment vertical="bottom"/>
    </xf>
    <xf borderId="0" fillId="0" fontId="21" numFmtId="0" xfId="0" applyAlignment="1" applyFont="1">
      <alignment horizontal="right" vertical="bottom"/>
    </xf>
    <xf borderId="0" fillId="0" fontId="21" numFmtId="4" xfId="0" applyAlignment="1" applyFont="1" applyNumberFormat="1">
      <alignment horizontal="right" vertical="bottom"/>
    </xf>
    <xf borderId="0" fillId="0" fontId="21" numFmtId="2" xfId="0" applyAlignment="1" applyFont="1" applyNumberFormat="1">
      <alignment vertical="bottom"/>
    </xf>
    <xf borderId="0" fillId="0" fontId="15" numFmtId="0" xfId="0" applyAlignment="1" applyFont="1">
      <alignment horizontal="center"/>
    </xf>
    <xf borderId="0" fillId="0" fontId="15" numFmtId="0" xfId="0" applyAlignment="1" applyFont="1">
      <alignment horizontal="right"/>
    </xf>
    <xf borderId="0" fillId="0" fontId="15" numFmtId="165" xfId="0" applyAlignment="1" applyFont="1" applyNumberFormat="1">
      <alignment horizontal="right"/>
    </xf>
    <xf borderId="0" fillId="0" fontId="1" numFmtId="10" xfId="0" applyAlignment="1" applyFont="1" applyNumberFormat="1">
      <alignment horizontal="right" vertical="bottom"/>
    </xf>
    <xf borderId="9" fillId="0" fontId="14" numFmtId="10" xfId="0" applyAlignment="1" applyBorder="1" applyFont="1" applyNumberFormat="1">
      <alignment vertical="bottom"/>
    </xf>
    <xf borderId="0" fillId="0" fontId="5" numFmtId="168" xfId="0" applyAlignment="1" applyFont="1" applyNumberFormat="1">
      <alignment horizontal="right"/>
    </xf>
    <xf borderId="0" fillId="0" fontId="1" numFmtId="168" xfId="0" applyAlignment="1" applyFont="1" applyNumberFormat="1">
      <alignment horizontal="right" vertical="bottom"/>
    </xf>
    <xf borderId="0" fillId="0" fontId="15" numFmtId="4" xfId="0" applyAlignment="1" applyFont="1" applyNumberFormat="1">
      <alignment horizontal="right"/>
    </xf>
    <xf borderId="0" fillId="0" fontId="15" numFmtId="164" xfId="0" applyAlignment="1" applyFont="1" applyNumberFormat="1">
      <alignment horizontal="right"/>
    </xf>
    <xf borderId="0" fillId="0" fontId="8" numFmtId="0" xfId="0" applyAlignment="1" applyFont="1">
      <alignment vertical="bottom"/>
    </xf>
    <xf borderId="0" fillId="0" fontId="8" numFmtId="166" xfId="0" applyAlignment="1" applyFont="1" applyNumberFormat="1">
      <alignment horizontal="right" vertical="bottom"/>
    </xf>
    <xf borderId="0" fillId="0" fontId="1" numFmtId="164" xfId="0" applyAlignment="1" applyFont="1" applyNumberFormat="1">
      <alignment horizontal="left"/>
    </xf>
    <xf borderId="0" fillId="0" fontId="1" numFmtId="164" xfId="0" applyAlignment="1" applyFont="1" applyNumberFormat="1">
      <alignment horizontal="center"/>
    </xf>
    <xf borderId="0" fillId="0" fontId="1" numFmtId="164" xfId="0" applyAlignment="1" applyFont="1" applyNumberFormat="1">
      <alignment horizontal="right" vertical="bottom"/>
    </xf>
    <xf borderId="0" fillId="0" fontId="1" numFmtId="164" xfId="0" applyAlignment="1" applyFont="1" applyNumberFormat="1">
      <alignment horizontal="right"/>
    </xf>
    <xf borderId="0" fillId="0" fontId="14" numFmtId="164" xfId="0" applyFont="1" applyNumberFormat="1"/>
    <xf borderId="8" fillId="0" fontId="14" numFmtId="164" xfId="0" applyBorder="1" applyFont="1" applyNumberFormat="1"/>
    <xf borderId="9" fillId="0" fontId="14" numFmtId="164" xfId="0" applyBorder="1" applyFont="1" applyNumberFormat="1"/>
    <xf borderId="0" fillId="0" fontId="8" numFmtId="164" xfId="0" applyAlignment="1" applyFont="1" applyNumberFormat="1">
      <alignment horizontal="left" vertical="center"/>
    </xf>
    <xf borderId="0" fillId="0" fontId="24" numFmtId="164" xfId="0" applyAlignment="1" applyFont="1" applyNumberFormat="1">
      <alignment horizontal="center" vertical="center"/>
    </xf>
    <xf borderId="0" fillId="0" fontId="8" numFmtId="164" xfId="0" applyAlignment="1" applyFont="1" applyNumberFormat="1">
      <alignment horizontal="right" vertical="center"/>
    </xf>
    <xf borderId="0" fillId="0" fontId="5" numFmtId="164" xfId="0" applyAlignment="1" applyFont="1" applyNumberFormat="1">
      <alignment horizontal="center" vertical="center"/>
    </xf>
    <xf borderId="0" fillId="0" fontId="8" numFmtId="0" xfId="0" applyAlignment="1" applyFont="1">
      <alignment horizontal="left"/>
    </xf>
    <xf borderId="0" fillId="0" fontId="25" numFmtId="0" xfId="0" applyAlignment="1" applyFont="1">
      <alignment horizontal="left"/>
    </xf>
    <xf borderId="0" fillId="0" fontId="8" numFmtId="0" xfId="0" applyAlignment="1" applyFont="1">
      <alignment horizontal="center"/>
    </xf>
    <xf borderId="0" fillId="0" fontId="25" numFmtId="10" xfId="0" applyAlignment="1" applyFont="1" applyNumberFormat="1">
      <alignment horizontal="right"/>
    </xf>
    <xf borderId="0" fillId="0" fontId="6" numFmtId="0" xfId="0" applyFont="1"/>
    <xf borderId="8" fillId="0" fontId="6" numFmtId="0" xfId="0" applyBorder="1" applyFont="1"/>
    <xf borderId="9" fillId="0" fontId="6" numFmtId="0" xfId="0" applyBorder="1" applyFont="1"/>
    <xf borderId="0" fillId="0" fontId="1" numFmtId="169" xfId="0" applyAlignment="1" applyFont="1" applyNumberFormat="1">
      <alignment horizontal="right"/>
    </xf>
    <xf borderId="0" fillId="0" fontId="1" numFmtId="165" xfId="0" applyAlignment="1" applyFont="1" applyNumberFormat="1">
      <alignment horizontal="left"/>
    </xf>
    <xf borderId="0" fillId="0" fontId="1" numFmtId="165" xfId="0" applyAlignment="1" applyFont="1" applyNumberFormat="1">
      <alignment horizontal="center"/>
    </xf>
    <xf borderId="0" fillId="6" fontId="26" numFmtId="164" xfId="0" applyAlignment="1" applyFill="1" applyFont="1" applyNumberFormat="1">
      <alignment horizontal="right" shrinkToFit="0" wrapText="0"/>
    </xf>
    <xf borderId="0" fillId="0" fontId="26" numFmtId="164" xfId="0" applyAlignment="1" applyFont="1" applyNumberFormat="1">
      <alignment horizontal="right"/>
    </xf>
    <xf borderId="0" fillId="0" fontId="26" numFmtId="4" xfId="0" applyAlignment="1" applyFont="1" applyNumberFormat="1">
      <alignment horizontal="right"/>
    </xf>
    <xf borderId="8" fillId="0" fontId="1" numFmtId="165" xfId="0" applyBorder="1" applyFont="1" applyNumberFormat="1"/>
    <xf borderId="9" fillId="0" fontId="1" numFmtId="165" xfId="0" applyBorder="1" applyFont="1" applyNumberFormat="1"/>
    <xf borderId="0" fillId="0" fontId="1" numFmtId="165" xfId="0" applyFont="1" applyNumberFormat="1"/>
    <xf borderId="0" fillId="0" fontId="26" numFmtId="170" xfId="0" applyAlignment="1" applyFont="1" applyNumberFormat="1">
      <alignment horizontal="center"/>
    </xf>
    <xf borderId="11" fillId="0" fontId="12" numFmtId="10" xfId="0" applyAlignment="1" applyBorder="1" applyFont="1" applyNumberFormat="1">
      <alignment horizontal="center" vertical="bottom"/>
    </xf>
    <xf borderId="0" fillId="0" fontId="6" numFmtId="164" xfId="0" applyAlignment="1" applyFont="1" applyNumberFormat="1">
      <alignment horizontal="left"/>
    </xf>
    <xf borderId="0" fillId="0" fontId="6" numFmtId="164" xfId="0" applyAlignment="1" applyFont="1" applyNumberFormat="1">
      <alignment horizontal="center"/>
    </xf>
    <xf borderId="0" fillId="0" fontId="6" numFmtId="164" xfId="0" applyAlignment="1" applyFont="1" applyNumberFormat="1">
      <alignment horizontal="right"/>
    </xf>
    <xf borderId="0" fillId="0" fontId="1" numFmtId="171" xfId="0" applyAlignment="1" applyFont="1" applyNumberFormat="1">
      <alignment horizontal="right"/>
    </xf>
    <xf borderId="0" fillId="0" fontId="25" numFmtId="164" xfId="0" applyAlignment="1" applyFont="1" applyNumberFormat="1">
      <alignment horizontal="left"/>
    </xf>
    <xf borderId="12" fillId="0" fontId="25" numFmtId="164" xfId="0" applyAlignment="1" applyBorder="1" applyFont="1" applyNumberFormat="1">
      <alignment horizontal="left"/>
    </xf>
    <xf borderId="12" fillId="0" fontId="27" numFmtId="164" xfId="0" applyAlignment="1" applyBorder="1" applyFont="1" applyNumberFormat="1">
      <alignment horizontal="left"/>
    </xf>
    <xf borderId="12" fillId="0" fontId="27" numFmtId="164" xfId="0" applyAlignment="1" applyBorder="1" applyFont="1" applyNumberFormat="1">
      <alignment horizontal="center"/>
    </xf>
    <xf borderId="12" fillId="0" fontId="28" numFmtId="164" xfId="0" applyAlignment="1" applyBorder="1" applyFont="1" applyNumberFormat="1">
      <alignment horizontal="right"/>
    </xf>
    <xf borderId="0" fillId="0" fontId="28" numFmtId="164" xfId="0" applyAlignment="1" applyFont="1" applyNumberFormat="1">
      <alignment horizontal="right"/>
    </xf>
    <xf borderId="0" fillId="0" fontId="8" numFmtId="10" xfId="0" applyAlignment="1" applyFont="1" applyNumberFormat="1">
      <alignment horizontal="right"/>
    </xf>
    <xf borderId="0" fillId="0" fontId="27" numFmtId="164" xfId="0" applyAlignment="1" applyFont="1" applyNumberFormat="1">
      <alignment horizontal="left"/>
    </xf>
    <xf borderId="0" fillId="0" fontId="27" numFmtId="164" xfId="0" applyAlignment="1" applyFont="1" applyNumberFormat="1">
      <alignment horizontal="center"/>
    </xf>
    <xf borderId="0" fillId="0" fontId="27" numFmtId="164" xfId="0" applyAlignment="1" applyFont="1" applyNumberFormat="1">
      <alignment horizontal="right"/>
    </xf>
    <xf borderId="13" fillId="0" fontId="8" numFmtId="0" xfId="0" applyBorder="1" applyFont="1"/>
    <xf borderId="13" fillId="0" fontId="8" numFmtId="0" xfId="0" applyAlignment="1" applyBorder="1" applyFont="1">
      <alignment horizontal="center"/>
    </xf>
    <xf borderId="13" fillId="0" fontId="8" numFmtId="10" xfId="0" applyAlignment="1" applyBorder="1" applyFont="1" applyNumberFormat="1">
      <alignment horizontal="right"/>
    </xf>
    <xf borderId="0" fillId="0" fontId="29" numFmtId="0" xfId="0" applyAlignment="1" applyFont="1">
      <alignment horizontal="left"/>
    </xf>
    <xf borderId="0" fillId="0" fontId="29" numFmtId="0" xfId="0" applyAlignment="1" applyFont="1">
      <alignment horizontal="center"/>
    </xf>
    <xf borderId="0" fillId="0" fontId="29" numFmtId="10" xfId="0" applyAlignment="1" applyFont="1" applyNumberFormat="1">
      <alignment horizontal="right"/>
    </xf>
    <xf borderId="0" fillId="0" fontId="20" numFmtId="0" xfId="0" applyFont="1"/>
    <xf borderId="8" fillId="0" fontId="30" numFmtId="10" xfId="0" applyAlignment="1" applyBorder="1" applyFont="1" applyNumberFormat="1">
      <alignment horizontal="center" vertical="bottom"/>
    </xf>
    <xf borderId="8" fillId="0" fontId="20" numFmtId="0" xfId="0" applyBorder="1" applyFont="1"/>
    <xf borderId="9" fillId="0" fontId="20" numFmtId="0" xfId="0" applyBorder="1" applyFont="1"/>
    <xf borderId="0" fillId="0" fontId="31" numFmtId="170" xfId="0" applyAlignment="1" applyFont="1" applyNumberFormat="1">
      <alignment horizontal="right"/>
    </xf>
    <xf borderId="0" fillId="0" fontId="31" numFmtId="172" xfId="0" applyAlignment="1" applyFont="1" applyNumberFormat="1">
      <alignment horizontal="right" vertical="center"/>
    </xf>
    <xf borderId="0" fillId="0" fontId="31" numFmtId="172" xfId="0" applyAlignment="1" applyFont="1" applyNumberFormat="1">
      <alignment horizontal="right"/>
    </xf>
    <xf borderId="0" fillId="0" fontId="26" numFmtId="172" xfId="0" applyAlignment="1" applyFont="1" applyNumberFormat="1">
      <alignment horizontal="right"/>
    </xf>
    <xf borderId="0" fillId="0" fontId="32" numFmtId="0" xfId="0" applyAlignment="1" applyFont="1">
      <alignment horizontal="left"/>
    </xf>
    <xf borderId="0" fillId="0" fontId="32" numFmtId="0" xfId="0" applyAlignment="1" applyFont="1">
      <alignment horizontal="center"/>
    </xf>
    <xf borderId="0" fillId="0" fontId="33" numFmtId="170" xfId="0" applyAlignment="1" applyFont="1" applyNumberFormat="1">
      <alignment horizontal="right"/>
    </xf>
    <xf borderId="0" fillId="0" fontId="33" numFmtId="164" xfId="0" applyAlignment="1" applyFont="1" applyNumberFormat="1">
      <alignment horizontal="right"/>
    </xf>
    <xf borderId="0" fillId="0" fontId="13" numFmtId="0" xfId="0" applyFont="1"/>
    <xf borderId="0" fillId="0" fontId="34" numFmtId="0" xfId="0" applyAlignment="1" applyFont="1">
      <alignment horizontal="left"/>
    </xf>
    <xf borderId="0" fillId="0" fontId="34" numFmtId="0" xfId="0" applyAlignment="1" applyFont="1">
      <alignment horizontal="center"/>
    </xf>
    <xf borderId="0" fillId="0" fontId="35" numFmtId="170" xfId="0" applyAlignment="1" applyFont="1" applyNumberFormat="1">
      <alignment horizontal="right"/>
    </xf>
    <xf borderId="0" fillId="0" fontId="35" numFmtId="10" xfId="0" applyAlignment="1" applyFont="1" applyNumberFormat="1">
      <alignment horizontal="right"/>
    </xf>
    <xf borderId="0" fillId="0" fontId="36" numFmtId="0" xfId="0" applyFont="1"/>
    <xf borderId="8" fillId="0" fontId="36" numFmtId="0" xfId="0" applyBorder="1" applyFont="1"/>
    <xf borderId="9" fillId="0" fontId="36" numFmtId="0" xfId="0" applyBorder="1" applyFont="1"/>
    <xf borderId="0" fillId="7" fontId="26" numFmtId="164" xfId="0" applyAlignment="1" applyFill="1" applyFont="1" applyNumberFormat="1">
      <alignment horizontal="right"/>
    </xf>
    <xf borderId="0" fillId="0" fontId="1" numFmtId="164" xfId="0" applyFont="1" applyNumberFormat="1"/>
    <xf borderId="0" fillId="0" fontId="8" numFmtId="164" xfId="0" applyAlignment="1" applyFont="1" applyNumberFormat="1">
      <alignment horizontal="left"/>
    </xf>
    <xf borderId="0" fillId="0" fontId="8" numFmtId="164" xfId="0" applyAlignment="1" applyFont="1" applyNumberFormat="1">
      <alignment horizontal="center"/>
    </xf>
    <xf borderId="0" fillId="0" fontId="8" numFmtId="164" xfId="0" applyAlignment="1" applyFont="1" applyNumberFormat="1">
      <alignment horizontal="right"/>
    </xf>
    <xf borderId="0" fillId="0" fontId="26" numFmtId="164" xfId="0" applyAlignment="1" applyFont="1" applyNumberFormat="1">
      <alignment horizontal="right" vertical="bottom"/>
    </xf>
    <xf borderId="0" fillId="0" fontId="31" numFmtId="164" xfId="0" applyAlignment="1" applyFont="1" applyNumberFormat="1">
      <alignment horizontal="right"/>
    </xf>
    <xf borderId="0" fillId="0" fontId="31" numFmtId="164" xfId="0" applyAlignment="1" applyFont="1" applyNumberFormat="1">
      <alignment horizontal="right" readingOrder="0"/>
    </xf>
    <xf borderId="11" fillId="0" fontId="14" numFmtId="10" xfId="0" applyAlignment="1" applyBorder="1" applyFont="1" applyNumberFormat="1">
      <alignment vertical="bottom"/>
    </xf>
    <xf borderId="0" fillId="0" fontId="37" numFmtId="164" xfId="0" applyAlignment="1" applyFont="1" applyNumberFormat="1">
      <alignment horizontal="left"/>
    </xf>
    <xf borderId="0" fillId="0" fontId="37" numFmtId="164" xfId="0" applyAlignment="1" applyFont="1" applyNumberFormat="1">
      <alignment horizontal="center"/>
    </xf>
    <xf borderId="0" fillId="0" fontId="37" numFmtId="164" xfId="0" applyAlignment="1" applyFont="1" applyNumberFormat="1">
      <alignment horizontal="right"/>
    </xf>
    <xf borderId="0" fillId="0" fontId="38" numFmtId="164" xfId="0" applyFont="1" applyNumberFormat="1"/>
    <xf borderId="11" fillId="0" fontId="38" numFmtId="10" xfId="0" applyAlignment="1" applyBorder="1" applyFont="1" applyNumberFormat="1">
      <alignment vertical="bottom"/>
    </xf>
    <xf borderId="8" fillId="0" fontId="38" numFmtId="164" xfId="0" applyBorder="1" applyFont="1" applyNumberFormat="1"/>
    <xf borderId="9" fillId="0" fontId="38" numFmtId="164" xfId="0" applyBorder="1" applyFont="1" applyNumberFormat="1"/>
    <xf borderId="0" fillId="0" fontId="5" numFmtId="164" xfId="0" applyAlignment="1" applyFont="1" applyNumberFormat="1">
      <alignment horizontal="left"/>
    </xf>
    <xf borderId="0" fillId="0" fontId="5" numFmtId="164" xfId="0" applyAlignment="1" applyFont="1" applyNumberFormat="1">
      <alignment horizontal="center"/>
    </xf>
    <xf borderId="0" fillId="0" fontId="39" numFmtId="164" xfId="0" applyAlignment="1" applyFont="1" applyNumberFormat="1">
      <alignment horizontal="right" vertical="bottom"/>
    </xf>
    <xf borderId="0" fillId="6" fontId="31" numFmtId="164" xfId="0" applyAlignment="1" applyFont="1" applyNumberFormat="1">
      <alignment horizontal="right" shrinkToFit="0" wrapText="0"/>
    </xf>
    <xf borderId="0" fillId="0" fontId="31" numFmtId="169" xfId="0" applyAlignment="1" applyFont="1" applyNumberFormat="1">
      <alignment horizontal="right"/>
    </xf>
    <xf borderId="0" fillId="0" fontId="5" numFmtId="164" xfId="0" applyFont="1" applyNumberFormat="1"/>
    <xf borderId="0" fillId="0" fontId="11" numFmtId="164" xfId="0" applyAlignment="1" applyFont="1" applyNumberFormat="1">
      <alignment horizontal="right"/>
    </xf>
    <xf borderId="0" fillId="0" fontId="40" numFmtId="164" xfId="0" applyFont="1" applyNumberFormat="1"/>
    <xf borderId="0" fillId="0" fontId="21" numFmtId="0" xfId="0" applyFont="1"/>
    <xf borderId="8" fillId="0" fontId="21" numFmtId="10" xfId="0" applyAlignment="1" applyBorder="1" applyFont="1" applyNumberFormat="1">
      <alignment vertical="bottom"/>
    </xf>
    <xf borderId="8" fillId="0" fontId="21" numFmtId="0" xfId="0" applyBorder="1" applyFont="1"/>
    <xf borderId="9" fillId="0" fontId="21" numFmtId="0" xfId="0" applyBorder="1" applyFont="1"/>
    <xf borderId="0" fillId="6" fontId="41" numFmtId="0" xfId="0" applyAlignment="1" applyFont="1">
      <alignment horizontal="right" vertical="bottom"/>
    </xf>
    <xf borderId="0" fillId="0" fontId="1" numFmtId="4" xfId="0" applyFont="1" applyNumberFormat="1"/>
    <xf borderId="0" fillId="6" fontId="42" numFmtId="0" xfId="0" applyAlignment="1" applyFont="1">
      <alignment horizontal="right" vertical="bottom"/>
    </xf>
    <xf borderId="0" fillId="6" fontId="42" numFmtId="2" xfId="0" applyAlignment="1" applyFont="1" applyNumberFormat="1">
      <alignment horizontal="right" vertical="bottom"/>
    </xf>
    <xf borderId="11" fillId="0" fontId="43" numFmtId="10" xfId="0" applyAlignment="1" applyBorder="1" applyFont="1" applyNumberFormat="1">
      <alignment horizontal="center" vertical="bottom"/>
    </xf>
    <xf borderId="8" fillId="0" fontId="13" numFmtId="0" xfId="0" applyBorder="1" applyFont="1"/>
    <xf borderId="9" fillId="0" fontId="13" numFmtId="0" xfId="0" applyBorder="1" applyFont="1"/>
    <xf borderId="0" fillId="0" fontId="2" numFmtId="0" xfId="0" applyAlignment="1" applyFont="1">
      <alignment horizontal="left"/>
    </xf>
    <xf borderId="0" fillId="0" fontId="2" numFmtId="0" xfId="0" applyAlignment="1" applyFont="1">
      <alignment horizontal="center"/>
    </xf>
    <xf borderId="0" fillId="6" fontId="44" numFmtId="0" xfId="0" applyAlignment="1" applyFont="1">
      <alignment horizontal="right" vertical="bottom"/>
    </xf>
    <xf borderId="0" fillId="6" fontId="44" numFmtId="10" xfId="0" applyAlignment="1" applyFont="1" applyNumberFormat="1">
      <alignment horizontal="right" vertical="bottom"/>
    </xf>
    <xf borderId="0" fillId="0" fontId="45" numFmtId="0" xfId="0" applyFont="1"/>
    <xf borderId="11" fillId="0" fontId="30" numFmtId="10" xfId="0" applyAlignment="1" applyBorder="1" applyFont="1" applyNumberFormat="1">
      <alignment horizontal="center" vertical="bottom"/>
    </xf>
    <xf borderId="8" fillId="0" fontId="45" numFmtId="0" xfId="0" applyBorder="1" applyFont="1"/>
    <xf borderId="9" fillId="0" fontId="45" numFmtId="0" xfId="0" applyBorder="1" applyFont="1"/>
    <xf borderId="0" fillId="0" fontId="29" numFmtId="0" xfId="0" applyAlignment="1" applyFont="1">
      <alignment horizontal="right"/>
    </xf>
    <xf borderId="0" fillId="0" fontId="21" numFmtId="10" xfId="0" applyAlignment="1" applyFont="1" applyNumberFormat="1">
      <alignment horizontal="right" vertical="bottom"/>
    </xf>
    <xf borderId="0" fillId="0" fontId="13" numFmtId="10" xfId="0" applyAlignment="1" applyFont="1" applyNumberFormat="1">
      <alignment horizontal="right" vertical="bottom"/>
    </xf>
    <xf borderId="0" fillId="0" fontId="13" numFmtId="164" xfId="0" applyAlignment="1" applyFont="1" applyNumberFormat="1">
      <alignment horizontal="right" vertical="bottom"/>
    </xf>
    <xf borderId="8" fillId="0" fontId="46" numFmtId="10" xfId="0" applyAlignment="1" applyBorder="1" applyFont="1" applyNumberFormat="1">
      <alignment vertical="bottom"/>
    </xf>
    <xf borderId="9" fillId="0" fontId="46" numFmtId="10" xfId="0" applyAlignment="1" applyBorder="1" applyFont="1" applyNumberFormat="1">
      <alignment vertical="bottom"/>
    </xf>
    <xf borderId="0" fillId="7" fontId="13" numFmtId="10" xfId="0" applyAlignment="1" applyFont="1" applyNumberFormat="1">
      <alignment horizontal="right" vertical="bottom"/>
    </xf>
    <xf borderId="0" fillId="7" fontId="13" numFmtId="10" xfId="0" applyAlignment="1" applyFont="1" applyNumberFormat="1">
      <alignment horizontal="right" readingOrder="0" vertical="bottom"/>
    </xf>
    <xf borderId="11" fillId="0" fontId="46" numFmtId="10" xfId="0" applyAlignment="1" applyBorder="1" applyFont="1" applyNumberFormat="1">
      <alignment vertical="bottom"/>
    </xf>
    <xf borderId="0" fillId="0" fontId="47" numFmtId="164" xfId="0" applyAlignment="1" applyFont="1" applyNumberFormat="1">
      <alignment horizontal="right" vertical="bottom"/>
    </xf>
    <xf borderId="0" fillId="0" fontId="47" numFmtId="0" xfId="0" applyAlignment="1" applyFont="1">
      <alignment horizontal="right" vertical="bottom"/>
    </xf>
    <xf borderId="0" fillId="7" fontId="21" numFmtId="164" xfId="0" applyAlignment="1" applyFont="1" applyNumberFormat="1">
      <alignment horizontal="right" vertical="bottom"/>
    </xf>
    <xf borderId="0" fillId="0" fontId="21" numFmtId="164" xfId="0" applyFont="1" applyNumberFormat="1"/>
    <xf borderId="14" fillId="0" fontId="12" numFmtId="10" xfId="0" applyAlignment="1" applyBorder="1" applyFont="1" applyNumberFormat="1">
      <alignment horizontal="center" vertical="bottom"/>
    </xf>
    <xf borderId="15" fillId="0" fontId="9" numFmtId="0" xfId="0" applyBorder="1" applyFont="1"/>
    <xf borderId="14" fillId="0" fontId="13" numFmtId="10" xfId="0" applyAlignment="1" applyBorder="1" applyFont="1" applyNumberFormat="1">
      <alignment horizontal="center" vertical="bottom"/>
    </xf>
    <xf borderId="0" fillId="0" fontId="48" numFmtId="0" xfId="0" applyAlignment="1" applyFont="1">
      <alignment horizontal="left"/>
    </xf>
    <xf borderId="0" fillId="0" fontId="49" numFmtId="0" xfId="0" applyAlignment="1" applyFont="1">
      <alignment horizontal="left"/>
    </xf>
    <xf borderId="0" fillId="8" fontId="48" numFmtId="0" xfId="0" applyAlignment="1" applyFill="1" applyFont="1">
      <alignment horizontal="left"/>
    </xf>
    <xf borderId="1" fillId="8" fontId="49" numFmtId="0" xfId="0" applyAlignment="1" applyBorder="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2" fillId="8" fontId="1" numFmtId="0" xfId="0" applyAlignment="1" applyBorder="1" applyFont="1">
      <alignment horizontal="center"/>
    </xf>
    <xf borderId="0" fillId="8" fontId="1" numFmtId="0" xfId="0" applyAlignment="1" applyFont="1">
      <alignment horizontal="center"/>
    </xf>
    <xf borderId="3" fillId="8" fontId="1" numFmtId="0" xfId="0" applyAlignment="1" applyBorder="1" applyFont="1">
      <alignment horizontal="center"/>
    </xf>
    <xf borderId="0" fillId="0" fontId="5" numFmtId="165" xfId="0" applyAlignment="1" applyFont="1" applyNumberFormat="1">
      <alignment horizontal="left"/>
    </xf>
    <xf borderId="0" fillId="7" fontId="1" numFmtId="10" xfId="0" applyAlignment="1" applyFont="1" applyNumberFormat="1">
      <alignment horizontal="right"/>
    </xf>
    <xf borderId="0" fillId="0" fontId="12" numFmtId="10" xfId="0" applyAlignment="1" applyFont="1" applyNumberFormat="1">
      <alignment horizontal="center" vertical="bottom"/>
    </xf>
    <xf borderId="0" fillId="0" fontId="5" numFmtId="0" xfId="0" applyAlignment="1" applyFont="1">
      <alignment horizontal="left"/>
    </xf>
    <xf borderId="0" fillId="0" fontId="1" numFmtId="10" xfId="0" applyAlignment="1" applyFont="1" applyNumberFormat="1">
      <alignment horizontal="center"/>
    </xf>
    <xf borderId="0" fillId="0" fontId="50" numFmtId="0" xfId="0" applyAlignment="1" applyFont="1">
      <alignment horizontal="left"/>
    </xf>
    <xf borderId="0" fillId="0" fontId="50" numFmtId="0" xfId="0" applyAlignment="1" applyFont="1">
      <alignment horizontal="center"/>
    </xf>
    <xf borderId="0" fillId="0" fontId="50" numFmtId="10" xfId="0" applyAlignment="1" applyFont="1" applyNumberFormat="1">
      <alignment horizontal="right"/>
    </xf>
    <xf borderId="0" fillId="0" fontId="50" numFmtId="10" xfId="0" applyAlignment="1" applyFont="1" applyNumberFormat="1">
      <alignment horizontal="right" readingOrder="0"/>
    </xf>
    <xf borderId="0" fillId="0" fontId="50" numFmtId="10" xfId="0" applyAlignment="1" applyFont="1" applyNumberFormat="1">
      <alignment horizontal="center"/>
    </xf>
    <xf borderId="0" fillId="0" fontId="51" numFmtId="10" xfId="0" applyAlignment="1" applyFont="1" applyNumberFormat="1">
      <alignment horizontal="center" vertical="bottom"/>
    </xf>
    <xf borderId="0" fillId="0" fontId="22" numFmtId="0" xfId="0" applyFont="1"/>
    <xf borderId="0" fillId="0" fontId="1" numFmtId="9" xfId="0" applyAlignment="1" applyFont="1" applyNumberFormat="1">
      <alignment horizontal="right"/>
    </xf>
    <xf borderId="0" fillId="0" fontId="52" numFmtId="0" xfId="0" applyAlignment="1" applyFont="1">
      <alignment horizontal="center"/>
    </xf>
    <xf borderId="0" fillId="0" fontId="6" numFmtId="0" xfId="0" applyAlignment="1" applyFont="1">
      <alignment horizontal="left"/>
    </xf>
    <xf borderId="0" fillId="0" fontId="6" numFmtId="10" xfId="0" applyAlignment="1" applyFont="1" applyNumberFormat="1">
      <alignment horizontal="right"/>
    </xf>
    <xf borderId="0" fillId="7" fontId="6" numFmtId="10" xfId="0" applyAlignment="1" applyFont="1" applyNumberFormat="1">
      <alignment horizontal="right"/>
    </xf>
    <xf borderId="0" fillId="4" fontId="52" numFmtId="0" xfId="0" applyAlignment="1" applyFont="1">
      <alignment horizontal="center"/>
    </xf>
    <xf borderId="2" fillId="4" fontId="6" numFmtId="0" xfId="0" applyAlignment="1" applyBorder="1" applyFont="1">
      <alignment horizontal="center"/>
    </xf>
    <xf borderId="16" fillId="0" fontId="1" numFmtId="164" xfId="0" applyAlignment="1" applyBorder="1" applyFont="1" applyNumberFormat="1">
      <alignment horizontal="left"/>
    </xf>
    <xf borderId="17" fillId="0" fontId="1" numFmtId="164" xfId="0" applyAlignment="1" applyBorder="1" applyFont="1" applyNumberFormat="1">
      <alignment horizontal="left"/>
    </xf>
    <xf borderId="17" fillId="0" fontId="1" numFmtId="164" xfId="0" applyAlignment="1" applyBorder="1" applyFont="1" applyNumberFormat="1">
      <alignment horizontal="center"/>
    </xf>
    <xf borderId="17" fillId="0" fontId="31" numFmtId="164" xfId="0" applyAlignment="1" applyBorder="1" applyFont="1" applyNumberFormat="1">
      <alignment horizontal="right"/>
    </xf>
    <xf borderId="17" fillId="0" fontId="31" numFmtId="4" xfId="0" applyAlignment="1" applyBorder="1" applyFont="1" applyNumberFormat="1">
      <alignment horizontal="right"/>
    </xf>
    <xf borderId="17" fillId="0" fontId="1" numFmtId="4" xfId="0" applyAlignment="1" applyBorder="1" applyFont="1" applyNumberFormat="1">
      <alignment horizontal="right"/>
    </xf>
    <xf borderId="17" fillId="9" fontId="1" numFmtId="164" xfId="0" applyAlignment="1" applyBorder="1" applyFill="1" applyFont="1" applyNumberFormat="1">
      <alignment horizontal="right"/>
    </xf>
    <xf borderId="18" fillId="9" fontId="1" numFmtId="164" xfId="0" applyAlignment="1" applyBorder="1" applyFont="1" applyNumberFormat="1">
      <alignment horizontal="right"/>
    </xf>
    <xf borderId="0" fillId="0" fontId="2" numFmtId="164" xfId="0" applyAlignment="1" applyFont="1" applyNumberFormat="1">
      <alignment horizontal="left"/>
    </xf>
    <xf borderId="0" fillId="0" fontId="2" numFmtId="164" xfId="0" applyAlignment="1" applyFont="1" applyNumberFormat="1">
      <alignment horizontal="center"/>
    </xf>
    <xf borderId="1" fillId="6" fontId="31" numFmtId="164" xfId="0" applyAlignment="1" applyBorder="1" applyFont="1" applyNumberFormat="1">
      <alignment horizontal="right"/>
    </xf>
    <xf borderId="0" fillId="6" fontId="31" numFmtId="0" xfId="0" applyAlignment="1" applyFont="1">
      <alignment horizontal="right" shrinkToFit="0" wrapText="0"/>
    </xf>
    <xf borderId="0" fillId="6" fontId="31" numFmtId="4" xfId="0" applyAlignment="1" applyFont="1" applyNumberFormat="1">
      <alignment horizontal="right" shrinkToFit="0" wrapText="0"/>
    </xf>
    <xf borderId="0" fillId="0" fontId="5" numFmtId="164" xfId="0" applyAlignment="1" applyFont="1" applyNumberFormat="1">
      <alignment horizontal="right"/>
    </xf>
    <xf borderId="0" fillId="6" fontId="2" numFmtId="164" xfId="0" applyAlignment="1" applyFont="1" applyNumberFormat="1">
      <alignment horizontal="left"/>
    </xf>
    <xf borderId="1" fillId="6" fontId="2" numFmtId="164" xfId="0" applyAlignment="1" applyBorder="1" applyFont="1" applyNumberFormat="1">
      <alignment horizontal="left"/>
    </xf>
    <xf borderId="1" fillId="6" fontId="2" numFmtId="164" xfId="0" applyAlignment="1" applyBorder="1" applyFont="1" applyNumberFormat="1">
      <alignment horizontal="center"/>
    </xf>
    <xf borderId="0" fillId="6" fontId="31" numFmtId="164" xfId="0" applyAlignment="1" applyFont="1" applyNumberFormat="1">
      <alignment horizontal="right"/>
    </xf>
    <xf borderId="3" fillId="6" fontId="31" numFmtId="164" xfId="0" applyAlignment="1" applyBorder="1" applyFont="1" applyNumberFormat="1">
      <alignment horizontal="right"/>
    </xf>
    <xf borderId="2" fillId="6" fontId="5" numFmtId="164" xfId="0" applyBorder="1" applyFont="1" applyNumberFormat="1"/>
    <xf borderId="0" fillId="6" fontId="31" numFmtId="164" xfId="0" applyAlignment="1" applyFont="1" applyNumberFormat="1">
      <alignment horizontal="left" shrinkToFit="0" wrapText="0"/>
    </xf>
    <xf borderId="0" fillId="0" fontId="1" numFmtId="4" xfId="0" applyAlignment="1" applyFont="1" applyNumberFormat="1">
      <alignment horizontal="right"/>
    </xf>
    <xf borderId="0" fillId="0" fontId="2" numFmtId="164" xfId="0" applyFont="1" applyNumberFormat="1"/>
    <xf borderId="0" fillId="0" fontId="8" numFmtId="164" xfId="0" applyFont="1" applyNumberFormat="1"/>
    <xf borderId="0" fillId="0" fontId="53" numFmtId="0" xfId="0" applyAlignment="1" applyFont="1">
      <alignment horizontal="left"/>
    </xf>
    <xf borderId="0" fillId="0" fontId="53" numFmtId="0" xfId="0" applyAlignment="1" applyFont="1">
      <alignment horizontal="center"/>
    </xf>
    <xf borderId="0" fillId="0" fontId="53" numFmtId="10" xfId="0" applyAlignment="1" applyFont="1" applyNumberFormat="1">
      <alignment horizontal="right"/>
    </xf>
    <xf borderId="0" fillId="0" fontId="54" numFmtId="0" xfId="0" applyFont="1"/>
    <xf borderId="0" fillId="0" fontId="1" numFmtId="173" xfId="0" applyAlignment="1" applyFont="1" applyNumberFormat="1">
      <alignment horizontal="right"/>
    </xf>
    <xf borderId="19" fillId="0" fontId="1" numFmtId="164" xfId="0" applyAlignment="1" applyBorder="1" applyFont="1" applyNumberFormat="1">
      <alignment horizontal="left"/>
    </xf>
    <xf borderId="20" fillId="0" fontId="1" numFmtId="164" xfId="0" applyAlignment="1" applyBorder="1" applyFont="1" applyNumberFormat="1">
      <alignment horizontal="left"/>
    </xf>
    <xf borderId="20" fillId="0" fontId="1" numFmtId="164" xfId="0" applyAlignment="1" applyBorder="1" applyFont="1" applyNumberFormat="1">
      <alignment horizontal="center"/>
    </xf>
    <xf borderId="20" fillId="0" fontId="1" numFmtId="164" xfId="0" applyAlignment="1" applyBorder="1" applyFont="1" applyNumberFormat="1">
      <alignment horizontal="right"/>
    </xf>
    <xf borderId="20" fillId="0" fontId="1" numFmtId="4" xfId="0" applyAlignment="1" applyBorder="1" applyFont="1" applyNumberFormat="1">
      <alignment horizontal="right"/>
    </xf>
    <xf borderId="21" fillId="0" fontId="1" numFmtId="164" xfId="0" applyAlignment="1" applyBorder="1" applyFont="1" applyNumberFormat="1">
      <alignment horizontal="right"/>
    </xf>
    <xf borderId="22" fillId="0" fontId="1" numFmtId="164" xfId="0" applyAlignment="1" applyBorder="1" applyFont="1" applyNumberFormat="1">
      <alignment horizontal="left"/>
    </xf>
    <xf borderId="23" fillId="0" fontId="1" numFmtId="164" xfId="0" applyAlignment="1" applyBorder="1" applyFont="1" applyNumberFormat="1">
      <alignment horizontal="left"/>
    </xf>
    <xf borderId="23" fillId="0" fontId="1" numFmtId="164" xfId="0" applyAlignment="1" applyBorder="1" applyFont="1" applyNumberFormat="1">
      <alignment horizontal="center"/>
    </xf>
    <xf borderId="23" fillId="0" fontId="1" numFmtId="164" xfId="0" applyAlignment="1" applyBorder="1" applyFont="1" applyNumberFormat="1">
      <alignment horizontal="right"/>
    </xf>
    <xf borderId="23" fillId="0" fontId="1" numFmtId="4" xfId="0" applyAlignment="1" applyBorder="1" applyFont="1" applyNumberFormat="1">
      <alignment horizontal="right"/>
    </xf>
    <xf borderId="23" fillId="10" fontId="1" numFmtId="164" xfId="0" applyAlignment="1" applyBorder="1" applyFill="1" applyFont="1" applyNumberFormat="1">
      <alignment horizontal="right"/>
    </xf>
    <xf borderId="0" fillId="10" fontId="1" numFmtId="164" xfId="0" applyAlignment="1" applyFont="1" applyNumberFormat="1">
      <alignment horizontal="right"/>
    </xf>
    <xf borderId="24" fillId="10" fontId="1" numFmtId="164" xfId="0" applyAlignment="1" applyBorder="1" applyFont="1" applyNumberFormat="1">
      <alignment horizontal="right"/>
    </xf>
    <xf borderId="17" fillId="10" fontId="1" numFmtId="164" xfId="0" applyAlignment="1" applyBorder="1" applyFont="1" applyNumberFormat="1">
      <alignment horizontal="right"/>
    </xf>
    <xf borderId="18" fillId="10" fontId="1" numFmtId="164" xfId="0" applyAlignment="1" applyBorder="1" applyFont="1" applyNumberFormat="1">
      <alignment horizontal="right"/>
    </xf>
    <xf borderId="19" fillId="0" fontId="8" numFmtId="164" xfId="0" applyAlignment="1" applyBorder="1" applyFont="1" applyNumberFormat="1">
      <alignment horizontal="left"/>
    </xf>
    <xf borderId="20" fillId="0" fontId="8" numFmtId="164" xfId="0" applyAlignment="1" applyBorder="1" applyFont="1" applyNumberFormat="1">
      <alignment horizontal="left"/>
    </xf>
    <xf borderId="20" fillId="0" fontId="8" numFmtId="164" xfId="0" applyAlignment="1" applyBorder="1" applyFont="1" applyNumberFormat="1">
      <alignment horizontal="center"/>
    </xf>
    <xf borderId="25" fillId="6" fontId="55" numFmtId="164" xfId="0" applyAlignment="1" applyBorder="1" applyFont="1" applyNumberFormat="1">
      <alignment horizontal="right"/>
    </xf>
    <xf borderId="25" fillId="6" fontId="55" numFmtId="0" xfId="0" applyAlignment="1" applyBorder="1" applyFont="1">
      <alignment horizontal="right"/>
    </xf>
    <xf borderId="25" fillId="6" fontId="55" numFmtId="4" xfId="0" applyAlignment="1" applyBorder="1" applyFont="1" applyNumberFormat="1">
      <alignment horizontal="right"/>
    </xf>
    <xf borderId="26" fillId="6" fontId="55" numFmtId="4" xfId="0" applyAlignment="1" applyBorder="1" applyFont="1" applyNumberFormat="1">
      <alignment horizontal="right"/>
    </xf>
    <xf borderId="20" fillId="6" fontId="55" numFmtId="164" xfId="0" applyAlignment="1" applyBorder="1" applyFont="1" applyNumberFormat="1">
      <alignment horizontal="right"/>
    </xf>
    <xf borderId="21" fillId="6" fontId="55" numFmtId="164" xfId="0" applyAlignment="1" applyBorder="1" applyFont="1" applyNumberFormat="1">
      <alignment horizontal="right"/>
    </xf>
    <xf borderId="27" fillId="0" fontId="8" numFmtId="0" xfId="0" applyAlignment="1" applyBorder="1" applyFont="1">
      <alignment horizontal="left"/>
    </xf>
    <xf borderId="0" fillId="0" fontId="8" numFmtId="173" xfId="0" applyAlignment="1" applyFont="1" applyNumberFormat="1">
      <alignment horizontal="right"/>
    </xf>
    <xf borderId="24" fillId="0" fontId="8" numFmtId="10" xfId="0" applyAlignment="1" applyBorder="1" applyFont="1" applyNumberFormat="1">
      <alignment horizontal="right"/>
    </xf>
    <xf borderId="27" fillId="0" fontId="1" numFmtId="164" xfId="0" applyAlignment="1" applyBorder="1" applyFont="1" applyNumberFormat="1">
      <alignment horizontal="left"/>
    </xf>
    <xf borderId="24" fillId="0" fontId="26" numFmtId="164" xfId="0" applyAlignment="1" applyBorder="1" applyFont="1" applyNumberFormat="1">
      <alignment horizontal="right"/>
    </xf>
    <xf borderId="22" fillId="0" fontId="25" numFmtId="164" xfId="0" applyAlignment="1" applyBorder="1" applyFont="1" applyNumberFormat="1">
      <alignment horizontal="left"/>
    </xf>
    <xf borderId="23" fillId="0" fontId="25" numFmtId="164" xfId="0" applyAlignment="1" applyBorder="1" applyFont="1" applyNumberFormat="1">
      <alignment horizontal="left"/>
    </xf>
    <xf borderId="23" fillId="0" fontId="25" numFmtId="164" xfId="0" applyAlignment="1" applyBorder="1" applyFont="1" applyNumberFormat="1">
      <alignment horizontal="center"/>
    </xf>
    <xf borderId="23" fillId="0" fontId="56" numFmtId="164" xfId="0" applyAlignment="1" applyBorder="1" applyFont="1" applyNumberFormat="1">
      <alignment horizontal="right"/>
    </xf>
    <xf borderId="28" fillId="0" fontId="56" numFmtId="164" xfId="0" applyAlignment="1" applyBorder="1" applyFont="1" applyNumberFormat="1">
      <alignment horizontal="right"/>
    </xf>
    <xf borderId="0" fillId="0" fontId="25" numFmtId="164" xfId="0" applyFont="1" applyNumberFormat="1"/>
    <xf borderId="20" fillId="0" fontId="8" numFmtId="164" xfId="0" applyAlignment="1" applyBorder="1" applyFont="1" applyNumberFormat="1">
      <alignment horizontal="right"/>
    </xf>
    <xf borderId="20" fillId="10" fontId="8" numFmtId="164" xfId="0" applyAlignment="1" applyBorder="1" applyFont="1" applyNumberFormat="1">
      <alignment horizontal="right"/>
    </xf>
    <xf borderId="21" fillId="10" fontId="8" numFmtId="164" xfId="0" applyAlignment="1" applyBorder="1" applyFont="1" applyNumberFormat="1">
      <alignment horizontal="right"/>
    </xf>
    <xf borderId="27" fillId="0" fontId="8" numFmtId="164" xfId="0" applyAlignment="1" applyBorder="1" applyFont="1" applyNumberFormat="1">
      <alignment horizontal="left"/>
    </xf>
    <xf borderId="0" fillId="10" fontId="8" numFmtId="164" xfId="0" applyAlignment="1" applyFont="1" applyNumberFormat="1">
      <alignment horizontal="right"/>
    </xf>
    <xf borderId="24" fillId="10" fontId="8" numFmtId="164" xfId="0" applyAlignment="1" applyBorder="1" applyFont="1" applyNumberFormat="1">
      <alignment horizontal="right"/>
    </xf>
    <xf borderId="27" fillId="0" fontId="6" numFmtId="164" xfId="0" applyAlignment="1" applyBorder="1" applyFont="1" applyNumberFormat="1">
      <alignment horizontal="left"/>
    </xf>
    <xf borderId="24" fillId="0" fontId="6" numFmtId="164" xfId="0" applyAlignment="1" applyBorder="1" applyFont="1" applyNumberFormat="1">
      <alignment horizontal="right"/>
    </xf>
    <xf borderId="0" fillId="0" fontId="57" numFmtId="164" xfId="0" applyFont="1" applyNumberFormat="1"/>
    <xf borderId="27" fillId="0" fontId="32" numFmtId="0" xfId="0" applyAlignment="1" applyBorder="1" applyFont="1">
      <alignment horizontal="left"/>
    </xf>
    <xf borderId="0" fillId="0" fontId="32" numFmtId="173" xfId="0" applyAlignment="1" applyFont="1" applyNumberFormat="1">
      <alignment horizontal="right"/>
    </xf>
    <xf borderId="0" fillId="0" fontId="32" numFmtId="10" xfId="0" applyAlignment="1" applyFont="1" applyNumberFormat="1">
      <alignment horizontal="right"/>
    </xf>
    <xf borderId="24" fillId="0" fontId="32" numFmtId="10" xfId="0" applyAlignment="1" applyBorder="1" applyFont="1" applyNumberFormat="1">
      <alignment horizontal="right"/>
    </xf>
    <xf borderId="27" fillId="0" fontId="2" numFmtId="164" xfId="0" applyAlignment="1" applyBorder="1" applyFont="1" applyNumberFormat="1">
      <alignment horizontal="left"/>
    </xf>
    <xf borderId="0" fillId="0" fontId="2" numFmtId="164" xfId="0" applyAlignment="1" applyFont="1" applyNumberFormat="1">
      <alignment horizontal="right"/>
    </xf>
    <xf borderId="24" fillId="0" fontId="2" numFmtId="164" xfId="0" applyAlignment="1" applyBorder="1" applyFont="1" applyNumberFormat="1">
      <alignment horizontal="right"/>
    </xf>
    <xf borderId="0" fillId="0" fontId="45" numFmtId="164" xfId="0" applyFont="1" applyNumberFormat="1"/>
    <xf borderId="27" fillId="0" fontId="6" numFmtId="0" xfId="0" applyAlignment="1" applyBorder="1" applyFont="1">
      <alignment horizontal="left"/>
    </xf>
    <xf borderId="0" fillId="0" fontId="6" numFmtId="173" xfId="0" applyAlignment="1" applyFont="1" applyNumberFormat="1">
      <alignment horizontal="right"/>
    </xf>
    <xf borderId="29" fillId="0" fontId="6" numFmtId="10" xfId="0" applyAlignment="1" applyBorder="1" applyFont="1" applyNumberFormat="1">
      <alignment horizontal="right"/>
    </xf>
    <xf borderId="0" fillId="0" fontId="57" numFmtId="0" xfId="0" applyFont="1"/>
    <xf borderId="22" fillId="0" fontId="11" numFmtId="164" xfId="0" applyAlignment="1" applyBorder="1" applyFont="1" applyNumberFormat="1">
      <alignment horizontal="left"/>
    </xf>
    <xf borderId="23" fillId="0" fontId="11" numFmtId="164" xfId="0" applyAlignment="1" applyBorder="1" applyFont="1" applyNumberFormat="1">
      <alignment horizontal="left"/>
    </xf>
    <xf borderId="23" fillId="0" fontId="11" numFmtId="164" xfId="0" applyAlignment="1" applyBorder="1" applyFont="1" applyNumberFormat="1">
      <alignment horizontal="center"/>
    </xf>
    <xf borderId="23" fillId="0" fontId="11" numFmtId="164" xfId="0" applyAlignment="1" applyBorder="1" applyFont="1" applyNumberFormat="1">
      <alignment horizontal="right"/>
    </xf>
    <xf borderId="28" fillId="0" fontId="11" numFmtId="164" xfId="0" applyAlignment="1" applyBorder="1" applyFont="1" applyNumberFormat="1">
      <alignment horizontal="right"/>
    </xf>
    <xf borderId="0" fillId="0" fontId="18" numFmtId="164" xfId="0" applyFont="1" applyNumberFormat="1"/>
    <xf borderId="1" fillId="8" fontId="1" numFmtId="0" xfId="0" applyAlignment="1" applyBorder="1" applyFont="1">
      <alignment horizontal="right"/>
    </xf>
    <xf borderId="0" fillId="11" fontId="1" numFmtId="0" xfId="0" applyAlignment="1" applyFill="1" applyFont="1">
      <alignment horizontal="left"/>
    </xf>
    <xf borderId="1" fillId="11" fontId="1" numFmtId="0" xfId="0" applyAlignment="1" applyBorder="1" applyFont="1">
      <alignment horizontal="left"/>
    </xf>
    <xf borderId="1" fillId="11" fontId="1" numFmtId="0" xfId="0" applyAlignment="1" applyBorder="1" applyFont="1">
      <alignment horizontal="center"/>
    </xf>
    <xf borderId="1" fillId="11" fontId="1" numFmtId="174" xfId="0" applyAlignment="1" applyBorder="1" applyFont="1" applyNumberFormat="1">
      <alignment horizontal="right"/>
    </xf>
    <xf borderId="2" fillId="11" fontId="1" numFmtId="174" xfId="0" applyAlignment="1" applyBorder="1" applyFont="1" applyNumberFormat="1">
      <alignment horizontal="right"/>
    </xf>
    <xf borderId="0" fillId="11" fontId="1" numFmtId="174" xfId="0" applyAlignment="1" applyFont="1" applyNumberFormat="1">
      <alignment horizontal="right"/>
    </xf>
    <xf borderId="3" fillId="11" fontId="1" numFmtId="174" xfId="0" applyAlignment="1" applyBorder="1" applyFont="1" applyNumberFormat="1">
      <alignment horizontal="right"/>
    </xf>
    <xf borderId="1" fillId="11" fontId="1" numFmtId="10" xfId="0" applyAlignment="1" applyBorder="1" applyFont="1" applyNumberFormat="1">
      <alignment horizontal="right"/>
    </xf>
    <xf borderId="2" fillId="11" fontId="1" numFmtId="10" xfId="0" applyAlignment="1" applyBorder="1" applyFont="1" applyNumberFormat="1">
      <alignment horizontal="right"/>
    </xf>
    <xf borderId="0" fillId="9" fontId="1" numFmtId="0" xfId="0" applyAlignment="1" applyFont="1">
      <alignment horizontal="left"/>
    </xf>
    <xf borderId="1" fillId="9" fontId="1" numFmtId="0" xfId="0" applyAlignment="1" applyBorder="1" applyFont="1">
      <alignment horizontal="left"/>
    </xf>
    <xf borderId="1" fillId="9" fontId="1" numFmtId="0" xfId="0" applyAlignment="1" applyBorder="1" applyFont="1">
      <alignment horizontal="center"/>
    </xf>
    <xf borderId="1" fillId="9" fontId="1" numFmtId="174" xfId="0" applyAlignment="1" applyBorder="1" applyFont="1" applyNumberFormat="1">
      <alignment horizontal="right"/>
    </xf>
    <xf borderId="2" fillId="9" fontId="1" numFmtId="174" xfId="0" applyAlignment="1" applyBorder="1" applyFont="1" applyNumberFormat="1">
      <alignment horizontal="right"/>
    </xf>
    <xf borderId="0" fillId="9" fontId="1" numFmtId="174" xfId="0" applyAlignment="1" applyFont="1" applyNumberFormat="1">
      <alignment horizontal="right"/>
    </xf>
    <xf borderId="3" fillId="9" fontId="1" numFmtId="174" xfId="0" applyAlignment="1" applyBorder="1" applyFont="1" applyNumberFormat="1">
      <alignment horizontal="right"/>
    </xf>
    <xf borderId="0" fillId="0" fontId="1" numFmtId="174" xfId="0" applyAlignment="1" applyFont="1" applyNumberFormat="1">
      <alignment horizontal="right"/>
    </xf>
    <xf borderId="0" fillId="12" fontId="8" numFmtId="0" xfId="0" applyAlignment="1" applyFill="1" applyFont="1">
      <alignment horizontal="left"/>
    </xf>
    <xf borderId="1" fillId="12" fontId="8" numFmtId="0" xfId="0" applyAlignment="1" applyBorder="1" applyFont="1">
      <alignment horizontal="left"/>
    </xf>
    <xf borderId="1" fillId="12" fontId="8" numFmtId="0" xfId="0" applyAlignment="1" applyBorder="1" applyFont="1">
      <alignment horizontal="center"/>
    </xf>
    <xf borderId="1" fillId="12" fontId="8" numFmtId="175" xfId="0" applyAlignment="1" applyBorder="1" applyFont="1" applyNumberFormat="1">
      <alignment horizontal="right"/>
    </xf>
    <xf borderId="2" fillId="12" fontId="8" numFmtId="175" xfId="0" applyAlignment="1" applyBorder="1" applyFont="1" applyNumberFormat="1">
      <alignment horizontal="right"/>
    </xf>
    <xf borderId="0" fillId="12" fontId="8" numFmtId="175" xfId="0" applyAlignment="1" applyFont="1" applyNumberFormat="1">
      <alignment horizontal="right"/>
    </xf>
    <xf borderId="3" fillId="12" fontId="8" numFmtId="175" xfId="0" applyAlignment="1" applyBorder="1" applyFont="1" applyNumberFormat="1">
      <alignment horizontal="right"/>
    </xf>
    <xf borderId="0" fillId="0" fontId="8" numFmtId="175" xfId="0" applyAlignment="1" applyFont="1" applyNumberFormat="1">
      <alignment horizontal="right"/>
    </xf>
    <xf borderId="0" fillId="0" fontId="8" numFmtId="176" xfId="0" applyAlignment="1" applyFont="1" applyNumberFormat="1">
      <alignment horizontal="right"/>
    </xf>
    <xf borderId="1" fillId="12" fontId="8" numFmtId="176" xfId="0" applyAlignment="1" applyBorder="1" applyFont="1" applyNumberFormat="1">
      <alignment horizontal="right"/>
    </xf>
    <xf borderId="2" fillId="12" fontId="8" numFmtId="176" xfId="0" applyAlignment="1" applyBorder="1" applyFont="1" applyNumberFormat="1">
      <alignment horizontal="right"/>
    </xf>
    <xf borderId="0" fillId="12" fontId="8" numFmtId="176" xfId="0" applyAlignment="1" applyFont="1" applyNumberFormat="1">
      <alignment horizontal="right"/>
    </xf>
    <xf borderId="3" fillId="12" fontId="8" numFmtId="176" xfId="0" applyAlignment="1" applyBorder="1" applyFont="1" applyNumberFormat="1">
      <alignment horizontal="right"/>
    </xf>
    <xf borderId="0" fillId="0" fontId="58" numFmtId="0" xfId="0" applyAlignment="1" applyFont="1">
      <alignment horizontal="center"/>
    </xf>
    <xf borderId="0" fillId="4" fontId="58" numFmtId="0" xfId="0" applyAlignment="1" applyFont="1">
      <alignment horizontal="center"/>
    </xf>
    <xf borderId="0" fillId="6" fontId="5" numFmtId="164" xfId="0" applyAlignment="1" applyFont="1" applyNumberFormat="1">
      <alignment horizontal="left" shrinkToFit="0" wrapText="0"/>
    </xf>
    <xf borderId="0" fillId="0" fontId="59" numFmtId="164" xfId="0" applyFont="1" applyNumberFormat="1"/>
    <xf borderId="0" fillId="0" fontId="5" numFmtId="4" xfId="0" applyAlignment="1" applyFont="1" applyNumberFormat="1">
      <alignment horizontal="right"/>
    </xf>
    <xf borderId="0" fillId="6" fontId="60" numFmtId="164" xfId="0" applyAlignment="1" applyFont="1" applyNumberFormat="1">
      <alignment horizontal="right" shrinkToFit="0" wrapText="0"/>
    </xf>
    <xf borderId="0" fillId="0" fontId="60" numFmtId="164" xfId="0" applyAlignment="1" applyFont="1" applyNumberFormat="1">
      <alignment horizontal="right"/>
    </xf>
    <xf borderId="0" fillId="0" fontId="25" numFmtId="164" xfId="0" applyAlignment="1" applyFont="1" applyNumberFormat="1">
      <alignment horizontal="center"/>
    </xf>
    <xf borderId="0" fillId="0" fontId="25" numFmtId="164" xfId="0" applyAlignment="1" applyFont="1" applyNumberFormat="1">
      <alignment horizontal="right"/>
    </xf>
    <xf borderId="0" fillId="0" fontId="61" numFmtId="164" xfId="0" applyFont="1" applyNumberFormat="1"/>
    <xf borderId="0" fillId="0" fontId="55" numFmtId="164" xfId="0" applyAlignment="1" applyFont="1" applyNumberFormat="1">
      <alignment horizontal="right"/>
    </xf>
    <xf borderId="0" fillId="6" fontId="55" numFmtId="164" xfId="0" applyAlignment="1" applyFont="1" applyNumberFormat="1">
      <alignment horizontal="left" shrinkToFit="0" wrapText="0"/>
    </xf>
    <xf borderId="0" fillId="6" fontId="55" numFmtId="164" xfId="0" applyAlignment="1" applyFont="1" applyNumberFormat="1">
      <alignment horizontal="right" shrinkToFit="0" wrapText="0"/>
    </xf>
    <xf borderId="0" fillId="0" fontId="62" numFmtId="164" xfId="0" applyAlignment="1" applyFont="1" applyNumberFormat="1">
      <alignment horizontal="right"/>
    </xf>
    <xf borderId="0" fillId="7" fontId="5" numFmtId="164" xfId="0" applyAlignment="1" applyFont="1" applyNumberFormat="1">
      <alignment horizontal="right"/>
    </xf>
    <xf borderId="0" fillId="0" fontId="63" numFmtId="164" xfId="0" applyAlignment="1" applyFont="1" applyNumberFormat="1">
      <alignment horizontal="right"/>
    </xf>
    <xf borderId="0" fillId="11" fontId="1" numFmtId="164" xfId="0" applyAlignment="1" applyFont="1" applyNumberFormat="1">
      <alignment horizontal="left"/>
    </xf>
    <xf borderId="1" fillId="11" fontId="1" numFmtId="164" xfId="0" applyAlignment="1" applyBorder="1" applyFont="1" applyNumberFormat="1">
      <alignment horizontal="left"/>
    </xf>
    <xf borderId="1" fillId="11" fontId="1" numFmtId="164" xfId="0" applyAlignment="1" applyBorder="1" applyFont="1" applyNumberFormat="1">
      <alignment horizontal="center"/>
    </xf>
    <xf borderId="1" fillId="11" fontId="1" numFmtId="164" xfId="0" applyAlignment="1" applyBorder="1" applyFont="1" applyNumberFormat="1">
      <alignment horizontal="right"/>
    </xf>
    <xf borderId="2" fillId="11" fontId="1" numFmtId="164" xfId="0" applyAlignment="1" applyBorder="1" applyFont="1" applyNumberFormat="1">
      <alignment horizontal="right"/>
    </xf>
    <xf borderId="0" fillId="11" fontId="1" numFmtId="164" xfId="0" applyAlignment="1" applyFont="1" applyNumberFormat="1">
      <alignment horizontal="right"/>
    </xf>
    <xf borderId="3" fillId="11" fontId="1" numFmtId="164" xfId="0" applyAlignment="1" applyBorder="1" applyFont="1" applyNumberFormat="1">
      <alignment horizontal="right"/>
    </xf>
    <xf borderId="0" fillId="13" fontId="8" numFmtId="168" xfId="0" applyAlignment="1" applyFill="1" applyFont="1" applyNumberFormat="1">
      <alignment horizontal="left"/>
    </xf>
    <xf borderId="1" fillId="13" fontId="8" numFmtId="168" xfId="0" applyAlignment="1" applyBorder="1" applyFont="1" applyNumberFormat="1">
      <alignment horizontal="left"/>
    </xf>
    <xf borderId="1" fillId="13" fontId="8" numFmtId="168" xfId="0" applyAlignment="1" applyBorder="1" applyFont="1" applyNumberFormat="1">
      <alignment horizontal="center"/>
    </xf>
    <xf borderId="0" fillId="14" fontId="8" numFmtId="168" xfId="0" applyAlignment="1" applyFill="1" applyFont="1" applyNumberFormat="1">
      <alignment horizontal="right"/>
    </xf>
    <xf borderId="0" fillId="0" fontId="21" numFmtId="168" xfId="0" applyFont="1" applyNumberFormat="1"/>
    <xf borderId="0" fillId="0" fontId="1" numFmtId="2" xfId="0" applyAlignment="1" applyFont="1" applyNumberFormat="1">
      <alignment horizontal="right"/>
    </xf>
    <xf borderId="0" fillId="8" fontId="64" numFmtId="0" xfId="0" applyAlignment="1" applyFont="1">
      <alignment horizontal="left"/>
    </xf>
    <xf borderId="1" fillId="8" fontId="65" numFmtId="0" xfId="0" applyAlignment="1" applyBorder="1" applyFont="1">
      <alignment horizontal="left"/>
    </xf>
    <xf borderId="1" fillId="11" fontId="1" numFmtId="174" xfId="0" applyAlignment="1" applyBorder="1" applyFont="1" applyNumberFormat="1">
      <alignment horizontal="center"/>
    </xf>
    <xf borderId="2" fillId="11" fontId="1" numFmtId="174" xfId="0" applyAlignment="1" applyBorder="1" applyFont="1" applyNumberFormat="1">
      <alignment horizontal="center"/>
    </xf>
    <xf borderId="0" fillId="11" fontId="1" numFmtId="174" xfId="0" applyAlignment="1" applyFont="1" applyNumberFormat="1">
      <alignment horizontal="center"/>
    </xf>
    <xf borderId="3" fillId="11" fontId="1" numFmtId="174" xfId="0" applyAlignment="1" applyBorder="1" applyFont="1" applyNumberFormat="1">
      <alignment horizontal="center"/>
    </xf>
    <xf borderId="1" fillId="11" fontId="1" numFmtId="10" xfId="0" applyAlignment="1" applyBorder="1" applyFont="1" applyNumberFormat="1">
      <alignment horizontal="center"/>
    </xf>
    <xf borderId="2" fillId="11" fontId="1" numFmtId="10" xfId="0" applyAlignment="1" applyBorder="1" applyFont="1" applyNumberFormat="1">
      <alignment horizontal="center"/>
    </xf>
    <xf borderId="0" fillId="11" fontId="1" numFmtId="10" xfId="0" applyAlignment="1" applyFont="1" applyNumberFormat="1">
      <alignment horizontal="center"/>
    </xf>
    <xf borderId="3" fillId="11" fontId="1" numFmtId="10" xfId="0" applyAlignment="1" applyBorder="1" applyFont="1" applyNumberFormat="1">
      <alignment horizontal="center"/>
    </xf>
    <xf borderId="0" fillId="11" fontId="1" numFmtId="0" xfId="0" applyAlignment="1" applyFont="1">
      <alignment horizontal="center"/>
    </xf>
    <xf borderId="0" fillId="6" fontId="5" numFmtId="0" xfId="0" applyAlignment="1" applyFont="1">
      <alignment horizontal="left" shrinkToFit="0" wrapText="0"/>
    </xf>
    <xf borderId="5" fillId="11" fontId="1" numFmtId="0" xfId="0" applyAlignment="1" applyBorder="1" applyFont="1">
      <alignment horizontal="left"/>
    </xf>
    <xf borderId="5" fillId="11" fontId="1" numFmtId="0" xfId="0" applyAlignment="1" applyBorder="1" applyFont="1">
      <alignment horizontal="center"/>
    </xf>
    <xf borderId="5" fillId="11" fontId="1" numFmtId="174" xfId="0" applyAlignment="1" applyBorder="1" applyFont="1" applyNumberFormat="1">
      <alignment horizontal="center"/>
    </xf>
    <xf borderId="30" fillId="11" fontId="1" numFmtId="174" xfId="0" applyAlignment="1" applyBorder="1" applyFont="1" applyNumberFormat="1">
      <alignment horizontal="center"/>
    </xf>
    <xf borderId="31" fillId="11" fontId="1" numFmtId="174" xfId="0" applyAlignment="1" applyBorder="1" applyFont="1" applyNumberFormat="1">
      <alignment horizontal="center"/>
    </xf>
    <xf borderId="32" fillId="11" fontId="1" numFmtId="0" xfId="0" applyAlignment="1" applyBorder="1" applyFont="1">
      <alignment horizontal="left"/>
    </xf>
    <xf borderId="32" fillId="11" fontId="1" numFmtId="0" xfId="0" applyAlignment="1" applyBorder="1" applyFont="1">
      <alignment horizontal="center"/>
    </xf>
    <xf borderId="32" fillId="11" fontId="1" numFmtId="174" xfId="0" applyAlignment="1" applyBorder="1" applyFont="1" applyNumberFormat="1">
      <alignment horizontal="center"/>
    </xf>
    <xf borderId="0" fillId="0" fontId="1" numFmtId="4" xfId="0" applyAlignment="1" applyFont="1" applyNumberFormat="1">
      <alignment horizontal="center"/>
    </xf>
    <xf borderId="33" fillId="11" fontId="1" numFmtId="0" xfId="0" applyAlignment="1" applyBorder="1" applyFont="1">
      <alignment horizontal="left"/>
    </xf>
    <xf borderId="33" fillId="11" fontId="1" numFmtId="0" xfId="0" applyAlignment="1" applyBorder="1" applyFont="1">
      <alignment horizontal="center"/>
    </xf>
    <xf borderId="33" fillId="11" fontId="1" numFmtId="174" xfId="0" applyAlignment="1" applyBorder="1" applyFont="1" applyNumberFormat="1">
      <alignment horizontal="center"/>
    </xf>
    <xf borderId="34" fillId="11" fontId="1" numFmtId="174" xfId="0" applyAlignment="1" applyBorder="1" applyFont="1" applyNumberFormat="1">
      <alignment horizontal="center"/>
    </xf>
    <xf borderId="35" fillId="11" fontId="1" numFmtId="174" xfId="0" applyAlignment="1" applyBorder="1" applyFont="1" applyNumberFormat="1">
      <alignment horizontal="center"/>
    </xf>
    <xf borderId="36" fillId="11" fontId="1" numFmtId="0" xfId="0" applyAlignment="1" applyBorder="1" applyFont="1">
      <alignment horizontal="left"/>
    </xf>
    <xf borderId="36" fillId="11" fontId="1" numFmtId="0" xfId="0" applyAlignment="1" applyBorder="1" applyFont="1">
      <alignment horizontal="center"/>
    </xf>
    <xf borderId="36" fillId="11" fontId="1" numFmtId="174" xfId="0" applyAlignment="1" applyBorder="1" applyFont="1" applyNumberFormat="1">
      <alignment horizontal="center"/>
    </xf>
    <xf borderId="37" fillId="11" fontId="1" numFmtId="174" xfId="0" applyAlignment="1" applyBorder="1" applyFont="1" applyNumberFormat="1">
      <alignment horizontal="center"/>
    </xf>
    <xf borderId="38" fillId="11" fontId="1" numFmtId="9" xfId="0" applyAlignment="1" applyBorder="1" applyFont="1" applyNumberFormat="1">
      <alignment horizontal="center"/>
    </xf>
    <xf borderId="36" fillId="11" fontId="1" numFmtId="9" xfId="0" applyAlignment="1" applyBorder="1" applyFont="1" applyNumberFormat="1">
      <alignment horizontal="center"/>
    </xf>
    <xf borderId="0" fillId="0" fontId="1" numFmtId="174" xfId="0" applyAlignment="1" applyFont="1" applyNumberFormat="1">
      <alignment horizontal="center"/>
    </xf>
    <xf borderId="2" fillId="11" fontId="1" numFmtId="9" xfId="0" applyAlignment="1" applyBorder="1" applyFont="1" applyNumberFormat="1">
      <alignment horizontal="center"/>
    </xf>
    <xf borderId="0" fillId="11" fontId="1" numFmtId="9" xfId="0" applyAlignment="1" applyFont="1" applyNumberFormat="1">
      <alignment horizontal="center"/>
    </xf>
    <xf borderId="3" fillId="11" fontId="1" numFmtId="9" xfId="0" applyAlignment="1" applyBorder="1" applyFont="1" applyNumberFormat="1">
      <alignment horizontal="center"/>
    </xf>
    <xf borderId="1" fillId="11" fontId="1" numFmtId="9" xfId="0" applyAlignment="1" applyBorder="1" applyFont="1" applyNumberFormat="1">
      <alignment horizontal="center"/>
    </xf>
    <xf borderId="30" fillId="11" fontId="1" numFmtId="9" xfId="0" applyAlignment="1" applyBorder="1" applyFont="1" applyNumberFormat="1">
      <alignment horizontal="center"/>
    </xf>
    <xf borderId="0" fillId="11" fontId="1" numFmtId="4" xfId="0" applyAlignment="1" applyFont="1" applyNumberFormat="1">
      <alignment horizontal="center"/>
    </xf>
    <xf borderId="31" fillId="11" fontId="1" numFmtId="4" xfId="0" applyAlignment="1" applyBorder="1" applyFont="1" applyNumberFormat="1">
      <alignment horizontal="center"/>
    </xf>
    <xf borderId="5" fillId="11" fontId="1" numFmtId="4" xfId="0" applyAlignment="1" applyBorder="1" applyFont="1" applyNumberFormat="1">
      <alignment horizontal="center"/>
    </xf>
    <xf borderId="38" fillId="11" fontId="1" numFmtId="174" xfId="0" applyAlignment="1" applyBorder="1" applyFont="1" applyNumberFormat="1">
      <alignment horizontal="center"/>
    </xf>
    <xf borderId="0" fillId="0" fontId="1" numFmtId="9" xfId="0" applyAlignment="1" applyFont="1" applyNumberFormat="1">
      <alignment horizontal="center"/>
    </xf>
    <xf borderId="0" fillId="15" fontId="8" numFmtId="0" xfId="0" applyAlignment="1" applyFill="1" applyFont="1">
      <alignment horizontal="center"/>
    </xf>
    <xf borderId="2" fillId="15" fontId="8" numFmtId="0" xfId="0" applyAlignment="1" applyBorder="1" applyFont="1">
      <alignment horizontal="center"/>
    </xf>
    <xf borderId="24" fillId="0" fontId="14" numFmtId="0" xfId="0" applyAlignment="1" applyBorder="1" applyFont="1">
      <alignment vertical="bottom"/>
    </xf>
    <xf borderId="39" fillId="4" fontId="66" numFmtId="0" xfId="0" applyAlignment="1" applyBorder="1" applyFont="1">
      <alignment horizontal="center" vertical="bottom"/>
    </xf>
    <xf borderId="40" fillId="4" fontId="66" numFmtId="0" xfId="0" applyAlignment="1" applyBorder="1" applyFont="1">
      <alignment horizontal="center" vertical="bottom"/>
    </xf>
    <xf borderId="0" fillId="0" fontId="21" numFmtId="0" xfId="0" applyAlignment="1" applyFont="1">
      <alignment horizontal="center" vertical="bottom"/>
    </xf>
    <xf borderId="41" fillId="13" fontId="21" numFmtId="0" xfId="0" applyAlignment="1" applyBorder="1" applyFont="1">
      <alignment horizontal="center" vertical="bottom"/>
    </xf>
    <xf borderId="41" fillId="0" fontId="9" numFmtId="0" xfId="0" applyBorder="1" applyFont="1"/>
    <xf borderId="24" fillId="0" fontId="14" numFmtId="2" xfId="0" applyAlignment="1" applyBorder="1" applyFont="1" applyNumberFormat="1">
      <alignment horizontal="center" vertical="bottom"/>
    </xf>
    <xf borderId="24" fillId="0" fontId="14" numFmtId="0" xfId="0" applyAlignment="1" applyBorder="1" applyFont="1">
      <alignment horizontal="center" vertical="bottom"/>
    </xf>
    <xf borderId="0" fillId="6" fontId="14" numFmtId="0" xfId="0" applyAlignment="1" applyFont="1">
      <alignment vertical="bottom"/>
    </xf>
    <xf borderId="24" fillId="0" fontId="14" numFmtId="168" xfId="0" applyAlignment="1" applyBorder="1" applyFont="1" applyNumberFormat="1">
      <alignment horizontal="center" vertical="bottom"/>
    </xf>
    <xf borderId="24" fillId="0" fontId="14" numFmtId="168" xfId="0" applyAlignment="1" applyBorder="1" applyFont="1" applyNumberFormat="1">
      <alignment horizontal="center" readingOrder="0" vertical="bottom"/>
    </xf>
    <xf borderId="17" fillId="0" fontId="14" numFmtId="0" xfId="0" applyAlignment="1" applyBorder="1" applyFont="1">
      <alignment vertical="bottom"/>
    </xf>
    <xf borderId="17" fillId="0" fontId="14" numFmtId="169" xfId="0" applyAlignment="1" applyBorder="1" applyFont="1" applyNumberFormat="1">
      <alignment horizontal="center" vertical="bottom"/>
    </xf>
    <xf borderId="20" fillId="0" fontId="14" numFmtId="0" xfId="0" applyAlignment="1" applyBorder="1" applyFont="1">
      <alignment vertical="bottom"/>
    </xf>
    <xf borderId="0" fillId="11" fontId="21" numFmtId="0" xfId="0" applyAlignment="1" applyFont="1">
      <alignment vertical="bottom"/>
    </xf>
    <xf borderId="0" fillId="11" fontId="14" numFmtId="0" xfId="0" applyAlignment="1" applyFont="1">
      <alignment vertical="bottom"/>
    </xf>
    <xf borderId="0" fillId="16" fontId="21" numFmtId="168" xfId="0" applyAlignment="1" applyFill="1" applyFont="1" applyNumberFormat="1">
      <alignment horizontal="center" vertical="bottom"/>
    </xf>
    <xf borderId="27" fillId="0" fontId="14" numFmtId="0" xfId="0" applyAlignment="1" applyBorder="1" applyFont="1">
      <alignment vertical="bottom"/>
    </xf>
    <xf borderId="29" fillId="0" fontId="14" numFmtId="0" xfId="0" applyAlignment="1" applyBorder="1" applyFont="1">
      <alignment vertical="bottom"/>
    </xf>
    <xf borderId="0" fillId="17" fontId="21" numFmtId="10" xfId="0" applyAlignment="1" applyFill="1" applyFont="1" applyNumberFormat="1">
      <alignment horizontal="center" vertical="bottom"/>
    </xf>
    <xf borderId="0" fillId="16" fontId="21" numFmtId="10" xfId="0" applyAlignment="1" applyFont="1" applyNumberFormat="1">
      <alignment horizontal="center" vertical="bottom"/>
    </xf>
    <xf borderId="23" fillId="11" fontId="21" numFmtId="0" xfId="0" applyAlignment="1" applyBorder="1" applyFont="1">
      <alignment vertical="bottom"/>
    </xf>
    <xf borderId="23" fillId="11" fontId="14" numFmtId="0" xfId="0" applyAlignment="1" applyBorder="1" applyFont="1">
      <alignment vertical="bottom"/>
    </xf>
    <xf borderId="23" fillId="7" fontId="21" numFmtId="10" xfId="0" applyAlignment="1" applyBorder="1" applyFont="1" applyNumberFormat="1">
      <alignment horizontal="center" vertical="bottom"/>
    </xf>
    <xf borderId="42" fillId="0" fontId="14" numFmtId="0" xfId="0" applyAlignment="1" applyBorder="1" applyFont="1">
      <alignment vertical="bottom"/>
    </xf>
    <xf borderId="29" fillId="18" fontId="14" numFmtId="10" xfId="0" applyAlignment="1" applyBorder="1" applyFill="1" applyFont="1" applyNumberFormat="1">
      <alignment horizontal="right" vertical="bottom"/>
    </xf>
    <xf borderId="42" fillId="0" fontId="21" numFmtId="0" xfId="0" applyAlignment="1" applyBorder="1" applyFont="1">
      <alignment vertical="bottom"/>
    </xf>
    <xf borderId="43" fillId="18" fontId="14" numFmtId="10" xfId="0" applyAlignment="1" applyBorder="1" applyFont="1" applyNumberFormat="1">
      <alignment horizontal="right" vertical="bottom"/>
    </xf>
    <xf borderId="23" fillId="0" fontId="14" numFmtId="0" xfId="0" applyAlignment="1" applyBorder="1" applyFont="1">
      <alignment vertical="bottom"/>
    </xf>
    <xf borderId="23" fillId="0" fontId="21" numFmtId="0" xfId="0" applyAlignment="1" applyBorder="1" applyFont="1">
      <alignment vertical="bottom"/>
    </xf>
    <xf borderId="17" fillId="5" fontId="21" numFmtId="168" xfId="0" applyAlignment="1" applyBorder="1" applyFont="1" applyNumberFormat="1">
      <alignment horizontal="right" vertical="bottom"/>
    </xf>
    <xf borderId="44" fillId="5" fontId="21" numFmtId="168" xfId="0" applyAlignment="1" applyBorder="1" applyFont="1" applyNumberFormat="1">
      <alignment horizontal="right" vertical="bottom"/>
    </xf>
    <xf borderId="0" fillId="0" fontId="67" numFmtId="0" xfId="0" applyAlignment="1" applyFont="1">
      <alignment shrinkToFit="0" vertical="bottom" wrapText="0"/>
    </xf>
    <xf borderId="19" fillId="19" fontId="21" numFmtId="0" xfId="0" applyAlignment="1" applyBorder="1" applyFill="1" applyFont="1">
      <alignment vertical="bottom"/>
    </xf>
    <xf borderId="21" fillId="17" fontId="68" numFmtId="164" xfId="0" applyAlignment="1" applyBorder="1" applyFont="1" applyNumberFormat="1">
      <alignment horizontal="center" vertical="bottom"/>
    </xf>
    <xf borderId="27" fillId="19" fontId="21" numFmtId="0" xfId="0" applyAlignment="1" applyBorder="1" applyFont="1">
      <alignment vertical="bottom"/>
    </xf>
    <xf borderId="24" fillId="20" fontId="21" numFmtId="10" xfId="0" applyAlignment="1" applyBorder="1" applyFill="1" applyFont="1" applyNumberFormat="1">
      <alignment horizontal="center" vertical="bottom"/>
    </xf>
    <xf borderId="22" fillId="4" fontId="68" numFmtId="0" xfId="0" applyAlignment="1" applyBorder="1" applyFont="1">
      <alignment vertical="bottom"/>
    </xf>
    <xf borderId="28" fillId="21" fontId="21" numFmtId="0" xfId="0" applyAlignment="1" applyBorder="1" applyFill="1" applyFont="1">
      <alignment horizontal="center" vertical="bottom"/>
    </xf>
    <xf borderId="0" fillId="0" fontId="21" numFmtId="164" xfId="0" applyAlignment="1" applyFont="1" applyNumberFormat="1">
      <alignment horizontal="center" vertical="bottom"/>
    </xf>
    <xf borderId="45" fillId="0" fontId="14" numFmtId="0" xfId="0" applyAlignment="1" applyBorder="1" applyFont="1">
      <alignment vertical="bottom"/>
    </xf>
    <xf borderId="29" fillId="0" fontId="21" numFmtId="164" xfId="0" applyAlignment="1" applyBorder="1" applyFont="1" applyNumberFormat="1">
      <alignment horizontal="center" vertical="bottom"/>
    </xf>
    <xf borderId="0" fillId="0" fontId="59" numFmtId="0" xfId="0" applyFont="1"/>
    <xf borderId="0" fillId="0" fontId="69" numFmtId="0" xfId="0" applyAlignment="1" applyFont="1">
      <alignment vertical="bottom"/>
    </xf>
    <xf borderId="0" fillId="0" fontId="21" numFmtId="10" xfId="0" applyAlignment="1" applyFont="1" applyNumberFormat="1">
      <alignment horizontal="center" vertical="bottom"/>
    </xf>
    <xf borderId="29" fillId="0" fontId="14" numFmtId="4" xfId="0" applyAlignment="1" applyBorder="1" applyFont="1" applyNumberFormat="1">
      <alignment horizontal="center" vertical="bottom"/>
    </xf>
    <xf borderId="24" fillId="0" fontId="32" numFmtId="4" xfId="0" applyAlignment="1" applyBorder="1" applyFont="1" applyNumberFormat="1">
      <alignment horizontal="center"/>
    </xf>
    <xf borderId="0" fillId="0" fontId="13" numFmtId="4" xfId="0" applyAlignment="1" applyFont="1" applyNumberFormat="1">
      <alignment horizontal="center" vertical="bottom"/>
    </xf>
    <xf borderId="0" fillId="0" fontId="14" numFmtId="0" xfId="0" applyAlignment="1" applyFont="1">
      <alignment readingOrder="0" vertical="bottom"/>
    </xf>
    <xf borderId="29" fillId="0" fontId="68" numFmtId="2" xfId="0" applyAlignment="1" applyBorder="1" applyFont="1" applyNumberFormat="1">
      <alignment horizontal="center" vertical="bottom"/>
    </xf>
    <xf borderId="24" fillId="0" fontId="21" numFmtId="2" xfId="0" applyAlignment="1" applyBorder="1" applyFont="1" applyNumberFormat="1">
      <alignment horizontal="center" vertical="bottom"/>
    </xf>
    <xf borderId="0" fillId="0" fontId="21" numFmtId="2" xfId="0" applyAlignment="1" applyFont="1" applyNumberFormat="1">
      <alignment horizontal="center" vertical="bottom"/>
    </xf>
    <xf borderId="29" fillId="0" fontId="21" numFmtId="2" xfId="0" applyAlignment="1" applyBorder="1" applyFont="1" applyNumberFormat="1">
      <alignment horizontal="center" vertical="bottom"/>
    </xf>
    <xf borderId="29" fillId="0" fontId="14" numFmtId="0" xfId="0" applyAlignment="1" applyBorder="1" applyFont="1">
      <alignment horizontal="center" vertical="bottom"/>
    </xf>
    <xf borderId="0" fillId="0" fontId="14" numFmtId="0" xfId="0" applyAlignment="1" applyFont="1">
      <alignment horizontal="center" vertical="bottom"/>
    </xf>
    <xf borderId="0" fillId="0" fontId="14" numFmtId="0" xfId="0" applyAlignment="1" applyFont="1">
      <alignment horizontal="left" readingOrder="0" vertical="bottom"/>
    </xf>
    <xf borderId="0" fillId="0" fontId="70" numFmtId="0" xfId="0" applyAlignment="1" applyFont="1">
      <alignment shrinkToFit="0" vertical="bottom" wrapText="0"/>
    </xf>
    <xf borderId="29" fillId="0" fontId="70" numFmtId="10" xfId="0" applyAlignment="1" applyBorder="1" applyFont="1" applyNumberFormat="1">
      <alignment horizontal="center" vertical="bottom"/>
    </xf>
    <xf borderId="0" fillId="0" fontId="70" numFmtId="0" xfId="0" applyAlignment="1" applyFont="1">
      <alignment vertical="bottom"/>
    </xf>
    <xf borderId="0" fillId="0" fontId="70" numFmtId="10" xfId="0" applyAlignment="1" applyFont="1" applyNumberFormat="1">
      <alignment horizontal="center" vertical="bottom"/>
    </xf>
    <xf borderId="0" fillId="0" fontId="66" numFmtId="0" xfId="0" applyAlignment="1" applyFont="1">
      <alignment vertical="bottom"/>
    </xf>
    <xf borderId="29" fillId="0" fontId="71" numFmtId="2" xfId="0" applyAlignment="1" applyBorder="1" applyFont="1" applyNumberFormat="1">
      <alignment horizontal="center" vertical="bottom"/>
    </xf>
    <xf borderId="0" fillId="0" fontId="71" numFmtId="2" xfId="0" applyAlignment="1" applyFont="1" applyNumberFormat="1">
      <alignment horizontal="center" vertical="bottom"/>
    </xf>
    <xf borderId="23" fillId="0" fontId="9" numFmtId="0" xfId="0" applyBorder="1" applyFont="1"/>
    <xf borderId="46" fillId="0" fontId="71" numFmtId="2" xfId="0" applyAlignment="1" applyBorder="1" applyFont="1" applyNumberFormat="1">
      <alignment horizontal="center" vertical="bottom"/>
    </xf>
    <xf borderId="47" fillId="0" fontId="14" numFmtId="0" xfId="0" applyAlignment="1" applyBorder="1" applyFont="1">
      <alignment vertical="bottom"/>
    </xf>
    <xf borderId="47" fillId="0" fontId="14" numFmtId="172" xfId="0" applyAlignment="1" applyBorder="1" applyFont="1" applyNumberFormat="1">
      <alignment vertical="bottom"/>
    </xf>
    <xf borderId="48" fillId="0" fontId="14" numFmtId="0" xfId="0" applyAlignment="1" applyBorder="1" applyFont="1">
      <alignment vertical="bottom"/>
    </xf>
    <xf borderId="41" fillId="13" fontId="68" numFmtId="0" xfId="0" applyAlignment="1" applyBorder="1" applyFont="1">
      <alignment vertical="bottom"/>
    </xf>
    <xf borderId="0" fillId="13" fontId="14" numFmtId="0" xfId="0" applyAlignment="1" applyFont="1">
      <alignment vertical="bottom"/>
    </xf>
    <xf borderId="29" fillId="13" fontId="21" numFmtId="164" xfId="0" applyAlignment="1" applyBorder="1" applyFont="1" applyNumberFormat="1">
      <alignment horizontal="center" vertical="bottom"/>
    </xf>
    <xf borderId="49" fillId="0" fontId="14" numFmtId="0" xfId="0" applyAlignment="1" applyBorder="1" applyFont="1">
      <alignment vertical="bottom"/>
    </xf>
    <xf borderId="29" fillId="0" fontId="14" numFmtId="10" xfId="0" applyAlignment="1" applyBorder="1" applyFont="1" applyNumberFormat="1">
      <alignment horizontal="center" vertical="bottom"/>
    </xf>
    <xf borderId="0" fillId="22" fontId="21" numFmtId="0" xfId="0" applyAlignment="1" applyFill="1" applyFont="1">
      <alignment vertical="bottom"/>
    </xf>
    <xf borderId="0" fillId="22" fontId="14" numFmtId="0" xfId="0" applyAlignment="1" applyFont="1">
      <alignment vertical="bottom"/>
    </xf>
    <xf borderId="29" fillId="7" fontId="21" numFmtId="10" xfId="0" applyAlignment="1" applyBorder="1" applyFont="1" applyNumberFormat="1">
      <alignment horizontal="center" vertical="bottom"/>
    </xf>
    <xf borderId="29" fillId="0" fontId="21" numFmtId="10" xfId="0" applyAlignment="1" applyBorder="1" applyFont="1" applyNumberFormat="1">
      <alignment horizontal="center" vertical="bottom"/>
    </xf>
    <xf borderId="50" fillId="11" fontId="21" numFmtId="0" xfId="0" applyAlignment="1" applyBorder="1" applyFont="1">
      <alignment shrinkToFit="0" vertical="bottom" wrapText="0"/>
    </xf>
    <xf borderId="50" fillId="11" fontId="14" numFmtId="0" xfId="0" applyAlignment="1" applyBorder="1" applyFont="1">
      <alignment vertical="bottom"/>
    </xf>
    <xf borderId="51" fillId="18" fontId="21" numFmtId="10" xfId="0" applyAlignment="1" applyBorder="1" applyFont="1" applyNumberFormat="1">
      <alignment horizontal="center" vertical="bottom"/>
    </xf>
    <xf borderId="52" fillId="0" fontId="14" numFmtId="0" xfId="0" applyAlignment="1" applyBorder="1" applyFont="1">
      <alignment vertical="bottom"/>
    </xf>
    <xf borderId="0" fillId="2" fontId="21" numFmtId="0" xfId="0" applyAlignment="1" applyFont="1">
      <alignment vertical="bottom"/>
    </xf>
    <xf borderId="0" fillId="2" fontId="14" numFmtId="0" xfId="0" applyAlignment="1" applyFont="1">
      <alignment vertical="bottom"/>
    </xf>
    <xf borderId="29" fillId="23" fontId="21" numFmtId="10" xfId="0" applyAlignment="1" applyBorder="1" applyFill="1" applyFont="1" applyNumberFormat="1">
      <alignment horizontal="center" vertical="bottom"/>
    </xf>
    <xf borderId="42" fillId="11" fontId="21" numFmtId="0" xfId="0" applyAlignment="1" applyBorder="1" applyFont="1">
      <alignment shrinkToFit="0" vertical="bottom" wrapText="0"/>
    </xf>
    <xf borderId="42" fillId="11" fontId="14" numFmtId="0" xfId="0" applyAlignment="1" applyBorder="1" applyFont="1">
      <alignment vertical="bottom"/>
    </xf>
    <xf borderId="46" fillId="23" fontId="21" numFmtId="10" xfId="0" applyAlignment="1" applyBorder="1" applyFont="1" applyNumberFormat="1">
      <alignment horizontal="center" vertical="bottom"/>
    </xf>
    <xf borderId="23" fillId="0" fontId="14" numFmtId="169" xfId="0" applyAlignment="1" applyBorder="1" applyFont="1" applyNumberFormat="1">
      <alignment vertical="bottom"/>
    </xf>
    <xf borderId="45" fillId="14" fontId="21" numFmtId="0" xfId="0" applyAlignment="1" applyBorder="1" applyFont="1">
      <alignment vertical="bottom"/>
    </xf>
    <xf borderId="45" fillId="0" fontId="9" numFmtId="0" xfId="0" applyBorder="1" applyFont="1"/>
    <xf borderId="29" fillId="14" fontId="21" numFmtId="164" xfId="0" applyAlignment="1" applyBorder="1" applyFont="1" applyNumberFormat="1">
      <alignment horizontal="center" vertical="bottom"/>
    </xf>
    <xf borderId="29" fillId="7" fontId="66" numFmtId="10" xfId="0" applyAlignment="1" applyBorder="1" applyFont="1" applyNumberFormat="1">
      <alignment horizontal="center" vertical="bottom"/>
    </xf>
    <xf borderId="51" fillId="7" fontId="21" numFmtId="10" xfId="0" applyAlignment="1" applyBorder="1" applyFont="1" applyNumberFormat="1">
      <alignment horizontal="center" vertical="bottom"/>
    </xf>
    <xf borderId="29" fillId="0" fontId="66" numFmtId="10" xfId="0" applyAlignment="1" applyBorder="1" applyFont="1" applyNumberFormat="1">
      <alignment horizontal="center" vertical="bottom"/>
    </xf>
    <xf borderId="43" fillId="18" fontId="21" numFmtId="10" xfId="0" applyAlignment="1" applyBorder="1" applyFont="1" applyNumberFormat="1">
      <alignment horizontal="center" vertical="bottom"/>
    </xf>
    <xf borderId="47" fillId="0" fontId="14" numFmtId="10" xfId="0" applyAlignment="1" applyBorder="1" applyFont="1" applyNumberFormat="1">
      <alignment vertical="bottom"/>
    </xf>
    <xf borderId="15" fillId="0" fontId="14" numFmtId="0" xfId="0" applyAlignment="1" applyBorder="1" applyFont="1">
      <alignment vertical="bottom"/>
    </xf>
    <xf borderId="14" fillId="0" fontId="14" numFmtId="0" xfId="0" applyAlignment="1" applyBorder="1" applyFont="1">
      <alignment vertical="bottom"/>
    </xf>
    <xf borderId="0" fillId="14" fontId="21" numFmtId="0" xfId="0" applyAlignment="1" applyFont="1">
      <alignment vertical="bottom"/>
    </xf>
    <xf borderId="0" fillId="0" fontId="72" numFmtId="0" xfId="0" applyAlignment="1" applyFont="1">
      <alignment horizontal="center" vertical="bottom"/>
    </xf>
    <xf borderId="0" fillId="0" fontId="72" numFmtId="10" xfId="0" applyAlignment="1" applyFont="1" applyNumberFormat="1">
      <alignment horizontal="right" vertical="bottom"/>
    </xf>
    <xf borderId="0" fillId="0" fontId="72" numFmtId="4" xfId="0" applyAlignment="1" applyFont="1" applyNumberFormat="1">
      <alignment horizontal="right" vertical="bottom"/>
    </xf>
    <xf borderId="0" fillId="0" fontId="14" numFmtId="168" xfId="0" applyAlignment="1" applyFont="1" applyNumberFormat="1">
      <alignment vertical="bottom"/>
    </xf>
    <xf borderId="53" fillId="0" fontId="73" numFmtId="168" xfId="0" applyAlignment="1" applyBorder="1" applyFont="1" applyNumberFormat="1">
      <alignment horizontal="center" vertical="bottom"/>
    </xf>
    <xf borderId="54" fillId="0" fontId="9" numFmtId="0" xfId="0" applyBorder="1" applyFont="1"/>
    <xf borderId="54" fillId="0" fontId="74" numFmtId="168" xfId="0" applyAlignment="1" applyBorder="1" applyFont="1" applyNumberFormat="1">
      <alignment horizontal="right" vertical="bottom"/>
    </xf>
    <xf borderId="55" fillId="0" fontId="74" numFmtId="168" xfId="0" applyAlignment="1" applyBorder="1" applyFont="1" applyNumberFormat="1">
      <alignment horizontal="right" vertical="bottom"/>
    </xf>
    <xf borderId="56" fillId="0" fontId="73" numFmtId="168" xfId="0" applyAlignment="1" applyBorder="1" applyFont="1" applyNumberFormat="1">
      <alignment horizontal="center" vertical="bottom"/>
    </xf>
    <xf borderId="57" fillId="0" fontId="9" numFmtId="0" xfId="0" applyBorder="1" applyFont="1"/>
    <xf borderId="57" fillId="0" fontId="74" numFmtId="168" xfId="0" applyAlignment="1" applyBorder="1" applyFont="1" applyNumberFormat="1">
      <alignment horizontal="right" vertical="bottom"/>
    </xf>
    <xf borderId="58" fillId="0" fontId="74" numFmtId="168" xfId="0" applyAlignment="1" applyBorder="1" applyFont="1" applyNumberFormat="1">
      <alignment horizontal="right" vertical="bottom"/>
    </xf>
    <xf borderId="0" fillId="0" fontId="73" numFmtId="168" xfId="0" applyAlignment="1" applyFont="1" applyNumberFormat="1">
      <alignment horizontal="center" vertical="bottom"/>
    </xf>
    <xf borderId="0" fillId="0" fontId="75" numFmtId="168" xfId="0" applyAlignment="1" applyFont="1" applyNumberFormat="1">
      <alignment horizontal="right" vertical="bottom"/>
    </xf>
    <xf borderId="0" fillId="0" fontId="73" numFmtId="0" xfId="0" applyAlignment="1" applyFont="1">
      <alignment horizontal="center" vertical="bottom"/>
    </xf>
    <xf borderId="0" fillId="0" fontId="75" numFmtId="10" xfId="0" applyAlignment="1" applyFont="1" applyNumberFormat="1">
      <alignment horizontal="right" vertical="bottom"/>
    </xf>
    <xf borderId="0" fillId="7" fontId="69" numFmtId="0" xfId="0" applyAlignment="1" applyFont="1">
      <alignment horizontal="center" vertical="center"/>
    </xf>
    <xf borderId="0" fillId="7" fontId="14" numFmtId="0" xfId="0" applyAlignment="1" applyFont="1">
      <alignment horizontal="center" vertical="center"/>
    </xf>
    <xf borderId="0" fillId="14" fontId="21" numFmtId="0" xfId="0" applyAlignment="1" applyFont="1">
      <alignment horizontal="center" vertical="bottom"/>
    </xf>
    <xf borderId="9" fillId="0" fontId="14" numFmtId="168" xfId="0" applyAlignment="1" applyBorder="1" applyFont="1" applyNumberFormat="1">
      <alignment vertical="bottom"/>
    </xf>
    <xf borderId="0" fillId="0" fontId="68" numFmtId="168" xfId="0" applyAlignment="1" applyFont="1" applyNumberFormat="1">
      <alignment horizontal="center" vertical="bottom"/>
    </xf>
    <xf borderId="0" fillId="0" fontId="21" numFmtId="168" xfId="0" applyAlignment="1" applyFont="1" applyNumberFormat="1">
      <alignment horizontal="right" vertical="bottom"/>
    </xf>
    <xf borderId="9" fillId="0" fontId="21" numFmtId="168" xfId="0" applyAlignment="1" applyBorder="1" applyFont="1" applyNumberFormat="1">
      <alignment horizontal="right" vertical="bottom"/>
    </xf>
    <xf borderId="0" fillId="0" fontId="14" numFmtId="168" xfId="0" applyAlignment="1" applyFont="1" applyNumberFormat="1">
      <alignment horizontal="center" vertical="bottom"/>
    </xf>
    <xf borderId="0" fillId="0" fontId="14" numFmtId="168" xfId="0" applyAlignment="1" applyFont="1" applyNumberFormat="1">
      <alignment horizontal="right" vertical="bottom"/>
    </xf>
    <xf borderId="9" fillId="0" fontId="14" numFmtId="168" xfId="0" applyAlignment="1" applyBorder="1" applyFont="1" applyNumberFormat="1">
      <alignment horizontal="right" vertical="bottom"/>
    </xf>
    <xf borderId="0" fillId="0" fontId="21" numFmtId="168" xfId="0" applyAlignment="1" applyFont="1" applyNumberFormat="1">
      <alignment horizontal="center" vertical="bottom"/>
    </xf>
    <xf borderId="47" fillId="0" fontId="76" numFmtId="10" xfId="0" applyAlignment="1" applyBorder="1" applyFont="1" applyNumberFormat="1">
      <alignment horizontal="center" vertical="bottom"/>
    </xf>
    <xf borderId="47" fillId="0" fontId="9" numFmtId="0" xfId="0" applyBorder="1" applyFont="1"/>
    <xf borderId="47" fillId="0" fontId="76" numFmtId="10" xfId="0" applyAlignment="1" applyBorder="1" applyFont="1" applyNumberFormat="1">
      <alignment horizontal="right" vertical="bottom"/>
    </xf>
    <xf borderId="0" fillId="0" fontId="76" numFmtId="10" xfId="0" applyAlignment="1" applyFont="1" applyNumberFormat="1">
      <alignment horizontal="right" vertical="bottom"/>
    </xf>
    <xf borderId="15" fillId="0" fontId="76" numFmtId="10" xfId="0" applyAlignment="1" applyBorder="1" applyFont="1" applyNumberFormat="1">
      <alignment horizontal="right" vertical="bottom"/>
    </xf>
    <xf borderId="0" fillId="9" fontId="1" numFmtId="164" xfId="0" applyAlignment="1" applyFont="1" applyNumberFormat="1">
      <alignment horizontal="right"/>
    </xf>
    <xf borderId="0" fillId="6" fontId="55" numFmtId="164" xfId="0" applyAlignment="1" applyFont="1" applyNumberFormat="1">
      <alignment horizontal="right"/>
    </xf>
    <xf borderId="0" fillId="0" fontId="56" numFmtId="164" xfId="0" applyAlignment="1" applyFont="1" applyNumberFormat="1">
      <alignment horizontal="righ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38100</xdr:colOff>
      <xdr:row>270</xdr:row>
      <xdr:rowOff>85725</xdr:rowOff>
    </xdr:from>
    <xdr:ext cx="5591175" cy="3305175"/>
    <xdr:sp>
      <xdr:nvSpPr>
        <xdr:cNvPr id="3" name="Shape 3"/>
        <xdr:cNvSpPr txBox="1"/>
      </xdr:nvSpPr>
      <xdr:spPr>
        <a:xfrm>
          <a:off x="2555175" y="2132175"/>
          <a:ext cx="5581650" cy="3295650"/>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000">
              <a:solidFill>
                <a:schemeClr val="lt1"/>
              </a:solidFill>
            </a:rPr>
            <a:t>Nuestra fórmula de </a:t>
          </a:r>
          <a:r>
            <a:rPr b="1" lang="en-US" sz="1000">
              <a:solidFill>
                <a:schemeClr val="lt1"/>
              </a:solidFill>
            </a:rPr>
            <a:t>valoración intrínseca (Valoración ABYA)</a:t>
          </a:r>
          <a:r>
            <a:rPr lang="en-US" sz="1000">
              <a:solidFill>
                <a:schemeClr val="lt1"/>
              </a:solidFill>
            </a:rPr>
            <a:t> será; </a:t>
          </a:r>
          <a:r>
            <a:rPr b="1" lang="en-US" sz="1000" u="sng">
              <a:solidFill>
                <a:schemeClr val="lt1"/>
              </a:solidFill>
            </a:rPr>
            <a:t>Valor intrínseco/acción =(Valor En libros/acción) x Múltiplo ABYA o el equivalente en ROIC=&gt; Valor Intrínseco/Acción = (Capital invertido/Acción) x Múltiplo ABYA</a:t>
          </a:r>
          <a:endParaRPr sz="1000"/>
        </a:p>
        <a:p>
          <a:pPr indent="0" lvl="0" marL="0" rtl="0" algn="l">
            <a:spcBef>
              <a:spcPts val="0"/>
            </a:spcBef>
            <a:spcAft>
              <a:spcPts val="0"/>
            </a:spcAft>
            <a:buClr>
              <a:schemeClr val="lt1"/>
            </a:buClr>
            <a:buSzPts val="1100"/>
            <a:buFont typeface="Arial"/>
            <a:buNone/>
          </a:pPr>
          <a:br>
            <a:rPr lang="en-US" sz="1000">
              <a:solidFill>
                <a:schemeClr val="lt1"/>
              </a:solidFill>
            </a:rPr>
          </a:br>
          <a:r>
            <a:rPr lang="en-US" sz="1000">
              <a:solidFill>
                <a:schemeClr val="lt1"/>
              </a:solidFill>
            </a:rPr>
            <a:t>Donde:</a:t>
          </a:r>
          <a:endParaRPr sz="1000"/>
        </a:p>
        <a:p>
          <a:pPr indent="-292100" lvl="0" marL="457200" rtl="0" algn="l">
            <a:spcBef>
              <a:spcPts val="0"/>
            </a:spcBef>
            <a:spcAft>
              <a:spcPts val="0"/>
            </a:spcAft>
            <a:buClr>
              <a:schemeClr val="lt1"/>
            </a:buClr>
            <a:buSzPts val="1000"/>
            <a:buFont typeface="Arial"/>
            <a:buChar char="-"/>
          </a:pPr>
          <a:r>
            <a:rPr lang="en-US" sz="1000">
              <a:solidFill>
                <a:schemeClr val="lt1"/>
              </a:solidFill>
            </a:rPr>
            <a:t>Valor en libros/acción = Equity/ acciones diluidas en circulación. </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lang="en-US" sz="1000">
              <a:solidFill>
                <a:schemeClr val="lt1"/>
              </a:solidFill>
            </a:rPr>
            <a:t>Capital invertido/acción= Capital Invertido/ acciones diluidas en circulación.</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b="1" lang="en-US" sz="1000">
              <a:solidFill>
                <a:schemeClr val="lt1"/>
              </a:solidFill>
            </a:rPr>
            <a:t>Múltiplo ABYA-ROE  natural intrínseco= [[(ROE - g1)/(Kc - g1)] x 0,30] + [[(ROE - g2)/(Kc - g2)]x 0,70], </a:t>
          </a:r>
          <a:r>
            <a:rPr lang="en-US" sz="10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b="1" lang="en-US" sz="1000">
              <a:solidFill>
                <a:schemeClr val="lt1"/>
              </a:solidFill>
            </a:rPr>
            <a:t>Múltiplo ABYA-ROIC  natural intrínseco= [[(ROIC - g1)/(Kc - g1)] x (1- tax Rate) x 0,30] + [[(ROE - g2)/(Kc - g2)] x (1- tax Rate)x 0,70], </a:t>
          </a:r>
          <a:r>
            <a:rPr lang="en-US" sz="10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1000">
            <a:solidFill>
              <a:schemeClr val="lt1"/>
            </a:solidFill>
          </a:endParaRPr>
        </a:p>
        <a:p>
          <a:pPr indent="0" lvl="0" marL="0" rtl="0" algn="l">
            <a:spcBef>
              <a:spcPts val="0"/>
            </a:spcBef>
            <a:spcAft>
              <a:spcPts val="0"/>
            </a:spcAft>
            <a:buSzPts val="1000"/>
            <a:buFont typeface="Arial"/>
            <a:buNone/>
          </a:pPr>
          <a:r>
            <a:t/>
          </a:r>
          <a:endParaRPr sz="1000">
            <a:solidFill>
              <a:schemeClr val="lt1"/>
            </a:solidFill>
          </a:endParaRPr>
        </a:p>
        <a:p>
          <a:pPr indent="0" lvl="0" marL="0" rtl="0" algn="l">
            <a:spcBef>
              <a:spcPts val="0"/>
            </a:spcBef>
            <a:spcAft>
              <a:spcPts val="0"/>
            </a:spcAft>
            <a:buClr>
              <a:schemeClr val="lt1"/>
            </a:buClr>
            <a:buSzPts val="1000"/>
            <a:buFont typeface="Arial"/>
            <a:buNone/>
          </a:pPr>
          <a:r>
            <a:rPr b="1" lang="en-US" sz="10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1000">
            <a:solidFill>
              <a:schemeClr val="lt1"/>
            </a:solidFill>
          </a:endParaRPr>
        </a:p>
        <a:p>
          <a:pPr indent="0" lvl="0" marL="0" rtl="0" algn="l">
            <a:spcBef>
              <a:spcPts val="0"/>
            </a:spcBef>
            <a:spcAft>
              <a:spcPts val="0"/>
            </a:spcAft>
            <a:buSzPts val="1000"/>
            <a:buFont typeface="Arial"/>
            <a:buNone/>
          </a:pPr>
          <a:r>
            <a:t/>
          </a:r>
          <a:endParaRPr b="1" sz="1000">
            <a:solidFill>
              <a:schemeClr val="lt1"/>
            </a:solidFill>
          </a:endParaRPr>
        </a:p>
        <a:p>
          <a:pPr indent="0" lvl="0" marL="0" rtl="0" algn="l">
            <a:spcBef>
              <a:spcPts val="0"/>
            </a:spcBef>
            <a:spcAft>
              <a:spcPts val="0"/>
            </a:spcAft>
            <a:buClr>
              <a:schemeClr val="lt1"/>
            </a:buClr>
            <a:buSzPts val="1100"/>
            <a:buFont typeface="Arial"/>
            <a:buNone/>
          </a:pPr>
          <a:r>
            <a:rPr b="1" lang="en-US" sz="1000">
              <a:solidFill>
                <a:schemeClr val="lt1"/>
              </a:solidFill>
            </a:rPr>
            <a:t>El Rango bajo </a:t>
          </a:r>
          <a:r>
            <a:rPr lang="en-US" sz="1000">
              <a:solidFill>
                <a:schemeClr val="lt1"/>
              </a:solidFill>
            </a:rPr>
            <a:t>de la valoración se calcula añadiendo a la fórmula un grado de certidumbre del 85% asumiendo un rango de error en las proyecciones de hasta el 15%, esto es lo que compone el </a:t>
          </a:r>
          <a:r>
            <a:rPr b="1" lang="en-US" sz="1000">
              <a:solidFill>
                <a:schemeClr val="lt1"/>
              </a:solidFill>
            </a:rPr>
            <a:t>Multiplo ABYA de seguridad</a:t>
          </a:r>
          <a:r>
            <a:rPr lang="en-US" sz="1000">
              <a:solidFill>
                <a:schemeClr val="lt1"/>
              </a:solidFill>
            </a:rPr>
            <a:t>. Esto aplica siempre que la conversión del beneficio neto al Free Cash Flow to the Equity (FCFE)  sea superior al 85%. </a:t>
          </a:r>
          <a:endParaRPr sz="1000">
            <a:solidFill>
              <a:schemeClr val="lt1"/>
            </a:solidFill>
          </a:endParaRPr>
        </a:p>
        <a:p>
          <a:pPr indent="0" lvl="0" marL="0" rtl="0" algn="l">
            <a:spcBef>
              <a:spcPts val="0"/>
            </a:spcBef>
            <a:spcAft>
              <a:spcPts val="0"/>
            </a:spcAft>
            <a:buClr>
              <a:schemeClr val="lt1"/>
            </a:buClr>
            <a:buSzPts val="1100"/>
            <a:buFont typeface="Arial"/>
            <a:buNone/>
          </a:pPr>
          <a:r>
            <a:t/>
          </a:r>
          <a:endParaRPr sz="1000">
            <a:solidFill>
              <a:schemeClr val="lt1"/>
            </a:solidFill>
          </a:endParaRPr>
        </a:p>
        <a:p>
          <a:pPr indent="0" lvl="0" marL="0" rtl="0" algn="l">
            <a:spcBef>
              <a:spcPts val="0"/>
            </a:spcBef>
            <a:spcAft>
              <a:spcPts val="0"/>
            </a:spcAft>
            <a:buClr>
              <a:schemeClr val="lt1"/>
            </a:buClr>
            <a:buSzPts val="1100"/>
            <a:buFont typeface="Arial"/>
            <a:buNone/>
          </a:pPr>
          <a:r>
            <a:rPr b="1" lang="en-US" sz="10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1000">
            <a:solidFill>
              <a:schemeClr val="lt1"/>
            </a:solidFill>
          </a:endParaRPr>
        </a:p>
      </xdr:txBody>
    </xdr:sp>
    <xdr:clientData fLocksWithSheet="0"/>
  </xdr:oneCellAnchor>
  <xdr:oneCellAnchor>
    <xdr:from>
      <xdr:col>31</xdr:col>
      <xdr:colOff>866775</xdr:colOff>
      <xdr:row>295</xdr:row>
      <xdr:rowOff>114300</xdr:rowOff>
    </xdr:from>
    <xdr:ext cx="5810250" cy="2228850"/>
    <xdr:sp>
      <xdr:nvSpPr>
        <xdr:cNvPr id="4" name="Shape 4"/>
        <xdr:cNvSpPr/>
      </xdr:nvSpPr>
      <xdr:spPr>
        <a:xfrm>
          <a:off x="2445638" y="2670338"/>
          <a:ext cx="5800725" cy="2219325"/>
        </a:xfrm>
        <a:prstGeom prst="rect">
          <a:avLst/>
        </a:prstGeom>
        <a:solidFill>
          <a:srgbClr val="D9EAD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lnSpc>
              <a:spcPct val="115000"/>
            </a:lnSpc>
            <a:spcBef>
              <a:spcPts val="1200"/>
            </a:spcBef>
            <a:spcAft>
              <a:spcPts val="1200"/>
            </a:spcAft>
            <a:buSzPts val="1400"/>
            <a:buFont typeface="Arial"/>
            <a:buNone/>
          </a:pPr>
          <a:r>
            <a:rPr b="1" lang="en-US" sz="1400"/>
            <a:t>Average ABYA Rating Objective</a:t>
          </a:r>
          <a:endParaRPr b="1" sz="1400"/>
        </a:p>
      </xdr:txBody>
    </xdr:sp>
    <xdr:clientData fLocksWithSheet="0"/>
  </xdr:oneCellAnchor>
  <xdr:oneCellAnchor>
    <xdr:from>
      <xdr:col>11</xdr:col>
      <xdr:colOff>847725</xdr:colOff>
      <xdr:row>290</xdr:row>
      <xdr:rowOff>66675</xdr:rowOff>
    </xdr:from>
    <xdr:ext cx="5867400" cy="847725"/>
    <xdr:sp>
      <xdr:nvSpPr>
        <xdr:cNvPr id="5" name="Shape 5"/>
        <xdr:cNvSpPr/>
      </xdr:nvSpPr>
      <xdr:spPr>
        <a:xfrm>
          <a:off x="2426588" y="3370425"/>
          <a:ext cx="5838825" cy="819150"/>
        </a:xfrm>
        <a:prstGeom prst="rect">
          <a:avLst/>
        </a:prstGeom>
        <a:solidFill>
          <a:srgbClr val="CFE2F3"/>
        </a:solidFill>
        <a:ln cap="flat" cmpd="sng" w="2857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ROE VALUATION</a:t>
          </a:r>
          <a:endParaRPr sz="1400"/>
        </a:p>
      </xdr:txBody>
    </xdr:sp>
    <xdr:clientData fLocksWithSheet="0"/>
  </xdr:oneCellAnchor>
  <xdr:oneCellAnchor>
    <xdr:from>
      <xdr:col>21</xdr:col>
      <xdr:colOff>838200</xdr:colOff>
      <xdr:row>290</xdr:row>
      <xdr:rowOff>47625</xdr:rowOff>
    </xdr:from>
    <xdr:ext cx="5857875" cy="885825"/>
    <xdr:sp>
      <xdr:nvSpPr>
        <xdr:cNvPr id="6" name="Shape 6"/>
        <xdr:cNvSpPr/>
      </xdr:nvSpPr>
      <xdr:spPr>
        <a:xfrm>
          <a:off x="2431350" y="3351375"/>
          <a:ext cx="5829300" cy="857250"/>
        </a:xfrm>
        <a:prstGeom prst="rect">
          <a:avLst/>
        </a:prstGeom>
        <a:solidFill>
          <a:srgbClr val="CFE2F3"/>
        </a:solidFill>
        <a:ln cap="flat" cmpd="sng" w="2857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ROIC VALUATION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781050</xdr:colOff>
      <xdr:row>268</xdr:row>
      <xdr:rowOff>104775</xdr:rowOff>
    </xdr:from>
    <xdr:ext cx="5591175" cy="3305175"/>
    <xdr:sp>
      <xdr:nvSpPr>
        <xdr:cNvPr id="7" name="Shape 7"/>
        <xdr:cNvSpPr txBox="1"/>
      </xdr:nvSpPr>
      <xdr:spPr>
        <a:xfrm>
          <a:off x="2555175" y="2132175"/>
          <a:ext cx="5581650" cy="3295650"/>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000">
              <a:solidFill>
                <a:schemeClr val="lt1"/>
              </a:solidFill>
            </a:rPr>
            <a:t>Nuestra fórmula de </a:t>
          </a:r>
          <a:r>
            <a:rPr b="1" lang="en-US" sz="1000">
              <a:solidFill>
                <a:schemeClr val="lt1"/>
              </a:solidFill>
            </a:rPr>
            <a:t>valoración intrínseca (Valoración ABYA)</a:t>
          </a:r>
          <a:r>
            <a:rPr lang="en-US" sz="1000">
              <a:solidFill>
                <a:schemeClr val="lt1"/>
              </a:solidFill>
            </a:rPr>
            <a:t> será; </a:t>
          </a:r>
          <a:r>
            <a:rPr b="1" lang="en-US" sz="1000" u="sng">
              <a:solidFill>
                <a:schemeClr val="lt1"/>
              </a:solidFill>
            </a:rPr>
            <a:t>Valor intrínseco/acción =(Valor En libros/acción) x Múltiplo ABYA o el equivalente en ROIC=&gt; Valor Intrínseco/Acción = (Capital invertido/Acción) x Múltiplo ABYA</a:t>
          </a:r>
          <a:endParaRPr sz="1000"/>
        </a:p>
        <a:p>
          <a:pPr indent="0" lvl="0" marL="0" rtl="0" algn="l">
            <a:spcBef>
              <a:spcPts val="0"/>
            </a:spcBef>
            <a:spcAft>
              <a:spcPts val="0"/>
            </a:spcAft>
            <a:buClr>
              <a:schemeClr val="lt1"/>
            </a:buClr>
            <a:buSzPts val="1100"/>
            <a:buFont typeface="Arial"/>
            <a:buNone/>
          </a:pPr>
          <a:br>
            <a:rPr lang="en-US" sz="1000">
              <a:solidFill>
                <a:schemeClr val="lt1"/>
              </a:solidFill>
            </a:rPr>
          </a:br>
          <a:r>
            <a:rPr lang="en-US" sz="1000">
              <a:solidFill>
                <a:schemeClr val="lt1"/>
              </a:solidFill>
            </a:rPr>
            <a:t>Donde:</a:t>
          </a:r>
          <a:endParaRPr sz="1000"/>
        </a:p>
        <a:p>
          <a:pPr indent="-292100" lvl="0" marL="457200" rtl="0" algn="l">
            <a:spcBef>
              <a:spcPts val="0"/>
            </a:spcBef>
            <a:spcAft>
              <a:spcPts val="0"/>
            </a:spcAft>
            <a:buClr>
              <a:schemeClr val="lt1"/>
            </a:buClr>
            <a:buSzPts val="1000"/>
            <a:buFont typeface="Arial"/>
            <a:buChar char="-"/>
          </a:pPr>
          <a:r>
            <a:rPr lang="en-US" sz="1000">
              <a:solidFill>
                <a:schemeClr val="lt1"/>
              </a:solidFill>
            </a:rPr>
            <a:t>Valor en libros/acción = Equity/ acciones diluidas en circulación. </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lang="en-US" sz="1000">
              <a:solidFill>
                <a:schemeClr val="lt1"/>
              </a:solidFill>
            </a:rPr>
            <a:t>Capital invertido/acción= Capital Invertido/ acciones diluidas en circulación.</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b="1" lang="en-US" sz="1000">
              <a:solidFill>
                <a:schemeClr val="lt1"/>
              </a:solidFill>
            </a:rPr>
            <a:t>Múltiplo ABYA-ROE  natural intrínseco= [[(ROE - g1)/(Kc - g1)] x 0,30] + [[(ROE - g2)/(Kc - g2)]x 0,70], </a:t>
          </a:r>
          <a:r>
            <a:rPr lang="en-US" sz="10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1000">
            <a:solidFill>
              <a:schemeClr val="lt1"/>
            </a:solidFill>
          </a:endParaRPr>
        </a:p>
        <a:p>
          <a:pPr indent="-292100" lvl="0" marL="457200" rtl="0" algn="l">
            <a:spcBef>
              <a:spcPts val="0"/>
            </a:spcBef>
            <a:spcAft>
              <a:spcPts val="0"/>
            </a:spcAft>
            <a:buClr>
              <a:schemeClr val="lt1"/>
            </a:buClr>
            <a:buSzPts val="1000"/>
            <a:buFont typeface="Arial"/>
            <a:buChar char="-"/>
          </a:pPr>
          <a:r>
            <a:rPr b="1" lang="en-US" sz="1000">
              <a:solidFill>
                <a:schemeClr val="lt1"/>
              </a:solidFill>
            </a:rPr>
            <a:t>Múltiplo ABYA-ROIC  natural intrínseco= [[(ROIC - g1)/(Kc - g1)] x (1- tax Rate) x 0,30] + [[(ROE - g2)/(Kc - g2)] x (1- tax Rate)x 0,70], </a:t>
          </a:r>
          <a:r>
            <a:rPr lang="en-US" sz="10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1000">
            <a:solidFill>
              <a:schemeClr val="lt1"/>
            </a:solidFill>
          </a:endParaRPr>
        </a:p>
        <a:p>
          <a:pPr indent="0" lvl="0" marL="0" rtl="0" algn="l">
            <a:spcBef>
              <a:spcPts val="0"/>
            </a:spcBef>
            <a:spcAft>
              <a:spcPts val="0"/>
            </a:spcAft>
            <a:buSzPts val="1000"/>
            <a:buFont typeface="Arial"/>
            <a:buNone/>
          </a:pPr>
          <a:r>
            <a:t/>
          </a:r>
          <a:endParaRPr sz="1000">
            <a:solidFill>
              <a:schemeClr val="lt1"/>
            </a:solidFill>
          </a:endParaRPr>
        </a:p>
        <a:p>
          <a:pPr indent="0" lvl="0" marL="0" rtl="0" algn="l">
            <a:spcBef>
              <a:spcPts val="0"/>
            </a:spcBef>
            <a:spcAft>
              <a:spcPts val="0"/>
            </a:spcAft>
            <a:buClr>
              <a:schemeClr val="lt1"/>
            </a:buClr>
            <a:buSzPts val="1000"/>
            <a:buFont typeface="Arial"/>
            <a:buNone/>
          </a:pPr>
          <a:r>
            <a:rPr b="1" lang="en-US" sz="10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1000">
            <a:solidFill>
              <a:schemeClr val="lt1"/>
            </a:solidFill>
          </a:endParaRPr>
        </a:p>
        <a:p>
          <a:pPr indent="0" lvl="0" marL="0" rtl="0" algn="l">
            <a:spcBef>
              <a:spcPts val="0"/>
            </a:spcBef>
            <a:spcAft>
              <a:spcPts val="0"/>
            </a:spcAft>
            <a:buSzPts val="1000"/>
            <a:buFont typeface="Arial"/>
            <a:buNone/>
          </a:pPr>
          <a:r>
            <a:t/>
          </a:r>
          <a:endParaRPr b="1" sz="1000">
            <a:solidFill>
              <a:schemeClr val="lt1"/>
            </a:solidFill>
          </a:endParaRPr>
        </a:p>
        <a:p>
          <a:pPr indent="0" lvl="0" marL="0" rtl="0" algn="l">
            <a:spcBef>
              <a:spcPts val="0"/>
            </a:spcBef>
            <a:spcAft>
              <a:spcPts val="0"/>
            </a:spcAft>
            <a:buClr>
              <a:schemeClr val="lt1"/>
            </a:buClr>
            <a:buSzPts val="1100"/>
            <a:buFont typeface="Arial"/>
            <a:buNone/>
          </a:pPr>
          <a:r>
            <a:rPr b="1" lang="en-US" sz="1000">
              <a:solidFill>
                <a:schemeClr val="lt1"/>
              </a:solidFill>
            </a:rPr>
            <a:t>El Rango bajo </a:t>
          </a:r>
          <a:r>
            <a:rPr lang="en-US" sz="1000">
              <a:solidFill>
                <a:schemeClr val="lt1"/>
              </a:solidFill>
            </a:rPr>
            <a:t>de la valoración se calcula añadiendo a la fórmula un grado de certidumbre del 85% asumiendo un rango de error en las proyecciones de hasta el 15%, esto es lo que compone el </a:t>
          </a:r>
          <a:r>
            <a:rPr b="1" lang="en-US" sz="1000">
              <a:solidFill>
                <a:schemeClr val="lt1"/>
              </a:solidFill>
            </a:rPr>
            <a:t>Multiplo ABYA de seguridad</a:t>
          </a:r>
          <a:r>
            <a:rPr lang="en-US" sz="1000">
              <a:solidFill>
                <a:schemeClr val="lt1"/>
              </a:solidFill>
            </a:rPr>
            <a:t>. Esto aplica siempre que la conversión del beneficio neto al Free Cash Flow to the Equity (FCFE)  sea superior al 85%. </a:t>
          </a:r>
          <a:endParaRPr sz="1000">
            <a:solidFill>
              <a:schemeClr val="lt1"/>
            </a:solidFill>
          </a:endParaRPr>
        </a:p>
        <a:p>
          <a:pPr indent="0" lvl="0" marL="0" rtl="0" algn="l">
            <a:spcBef>
              <a:spcPts val="0"/>
            </a:spcBef>
            <a:spcAft>
              <a:spcPts val="0"/>
            </a:spcAft>
            <a:buClr>
              <a:schemeClr val="lt1"/>
            </a:buClr>
            <a:buSzPts val="1100"/>
            <a:buFont typeface="Arial"/>
            <a:buNone/>
          </a:pPr>
          <a:r>
            <a:t/>
          </a:r>
          <a:endParaRPr sz="1000">
            <a:solidFill>
              <a:schemeClr val="lt1"/>
            </a:solidFill>
          </a:endParaRPr>
        </a:p>
        <a:p>
          <a:pPr indent="0" lvl="0" marL="0" rtl="0" algn="l">
            <a:spcBef>
              <a:spcPts val="0"/>
            </a:spcBef>
            <a:spcAft>
              <a:spcPts val="0"/>
            </a:spcAft>
            <a:buClr>
              <a:schemeClr val="lt1"/>
            </a:buClr>
            <a:buSzPts val="1100"/>
            <a:buFont typeface="Arial"/>
            <a:buNone/>
          </a:pPr>
          <a:r>
            <a:rPr b="1" lang="en-US" sz="10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1000">
            <a:solidFill>
              <a:schemeClr val="lt1"/>
            </a:solidFill>
          </a:endParaRPr>
        </a:p>
      </xdr:txBody>
    </xdr:sp>
    <xdr:clientData fLocksWithSheet="0"/>
  </xdr:oneCellAnchor>
  <xdr:oneCellAnchor>
    <xdr:from>
      <xdr:col>31</xdr:col>
      <xdr:colOff>866775</xdr:colOff>
      <xdr:row>293</xdr:row>
      <xdr:rowOff>114300</xdr:rowOff>
    </xdr:from>
    <xdr:ext cx="5810250" cy="2228850"/>
    <xdr:sp>
      <xdr:nvSpPr>
        <xdr:cNvPr id="8" name="Shape 8"/>
        <xdr:cNvSpPr/>
      </xdr:nvSpPr>
      <xdr:spPr>
        <a:xfrm>
          <a:off x="2445638" y="2670338"/>
          <a:ext cx="5800725" cy="2219325"/>
        </a:xfrm>
        <a:prstGeom prst="rect">
          <a:avLst/>
        </a:prstGeom>
        <a:solidFill>
          <a:srgbClr val="D9EAD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lnSpc>
              <a:spcPct val="115000"/>
            </a:lnSpc>
            <a:spcBef>
              <a:spcPts val="1200"/>
            </a:spcBef>
            <a:spcAft>
              <a:spcPts val="1200"/>
            </a:spcAft>
            <a:buSzPts val="1400"/>
            <a:buFont typeface="Arial"/>
            <a:buNone/>
          </a:pPr>
          <a:r>
            <a:rPr b="1" lang="en-US" sz="1400"/>
            <a:t>Average ABYA Rating Objective</a:t>
          </a:r>
          <a:endParaRPr b="1" sz="1400"/>
        </a:p>
      </xdr:txBody>
    </xdr:sp>
    <xdr:clientData fLocksWithSheet="0"/>
  </xdr:oneCellAnchor>
  <xdr:oneCellAnchor>
    <xdr:from>
      <xdr:col>11</xdr:col>
      <xdr:colOff>847725</xdr:colOff>
      <xdr:row>288</xdr:row>
      <xdr:rowOff>66675</xdr:rowOff>
    </xdr:from>
    <xdr:ext cx="5867400" cy="847725"/>
    <xdr:sp>
      <xdr:nvSpPr>
        <xdr:cNvPr id="9" name="Shape 9"/>
        <xdr:cNvSpPr/>
      </xdr:nvSpPr>
      <xdr:spPr>
        <a:xfrm>
          <a:off x="2426588" y="3370425"/>
          <a:ext cx="5838825" cy="819150"/>
        </a:xfrm>
        <a:prstGeom prst="rect">
          <a:avLst/>
        </a:prstGeom>
        <a:solidFill>
          <a:srgbClr val="CFE2F3"/>
        </a:solidFill>
        <a:ln cap="flat" cmpd="sng" w="2857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ROE VALUATION</a:t>
          </a:r>
          <a:endParaRPr sz="1400"/>
        </a:p>
      </xdr:txBody>
    </xdr:sp>
    <xdr:clientData fLocksWithSheet="0"/>
  </xdr:oneCellAnchor>
  <xdr:oneCellAnchor>
    <xdr:from>
      <xdr:col>21</xdr:col>
      <xdr:colOff>838200</xdr:colOff>
      <xdr:row>288</xdr:row>
      <xdr:rowOff>47625</xdr:rowOff>
    </xdr:from>
    <xdr:ext cx="5857875" cy="885825"/>
    <xdr:sp>
      <xdr:nvSpPr>
        <xdr:cNvPr id="10" name="Shape 10"/>
        <xdr:cNvSpPr/>
      </xdr:nvSpPr>
      <xdr:spPr>
        <a:xfrm>
          <a:off x="2431350" y="3351375"/>
          <a:ext cx="5829300" cy="857250"/>
        </a:xfrm>
        <a:prstGeom prst="rect">
          <a:avLst/>
        </a:prstGeom>
        <a:solidFill>
          <a:srgbClr val="CFE2F3"/>
        </a:solidFill>
        <a:ln cap="flat" cmpd="sng" w="2857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ROIC VALUATION</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2" width="12.5"/>
  </cols>
  <sheetData>
    <row r="1" ht="15.75" customHeight="1">
      <c r="A1" s="1"/>
      <c r="B1" s="2"/>
      <c r="C1" s="2"/>
      <c r="D1" s="3"/>
      <c r="E1" s="4">
        <v>2013.0</v>
      </c>
      <c r="F1" s="4">
        <v>2014.0</v>
      </c>
      <c r="G1" s="4">
        <v>2015.0</v>
      </c>
      <c r="H1" s="4">
        <v>2016.0</v>
      </c>
      <c r="I1" s="4">
        <v>2017.0</v>
      </c>
      <c r="J1" s="4"/>
      <c r="K1" s="4">
        <v>2020.0</v>
      </c>
      <c r="L1" s="4">
        <v>2021.0</v>
      </c>
      <c r="M1" s="4">
        <v>2022.0</v>
      </c>
      <c r="N1" s="4">
        <v>2023.0</v>
      </c>
      <c r="O1" s="5">
        <v>2024.0</v>
      </c>
      <c r="P1" s="6">
        <v>2025.0</v>
      </c>
      <c r="Q1" s="7">
        <v>2026.0</v>
      </c>
      <c r="R1" s="8">
        <v>2027.0</v>
      </c>
      <c r="S1" s="9"/>
      <c r="V1" s="10"/>
    </row>
    <row r="2" ht="15.75" customHeight="1">
      <c r="A2" s="11"/>
      <c r="B2" s="11"/>
      <c r="C2" s="12" t="s">
        <v>0</v>
      </c>
      <c r="D2" s="11" t="s">
        <v>1</v>
      </c>
      <c r="E2" s="13"/>
      <c r="F2" s="13"/>
      <c r="G2" s="13"/>
      <c r="H2" s="13"/>
      <c r="I2" s="13"/>
      <c r="J2" s="13"/>
      <c r="K2" s="13"/>
      <c r="L2" s="13"/>
      <c r="M2" s="13"/>
      <c r="N2" s="13"/>
      <c r="O2" s="13"/>
      <c r="P2" s="13"/>
      <c r="Q2" s="13"/>
      <c r="R2" s="13"/>
    </row>
    <row r="3" ht="15.75" customHeight="1">
      <c r="A3" s="13"/>
      <c r="B3" s="13"/>
      <c r="C3" s="14" t="s">
        <v>2</v>
      </c>
      <c r="K3" s="13"/>
      <c r="L3" s="13"/>
      <c r="M3" s="13"/>
      <c r="N3" s="13"/>
      <c r="O3" s="13"/>
      <c r="P3" s="13"/>
      <c r="Q3" s="14" t="s">
        <v>3</v>
      </c>
    </row>
    <row r="4" ht="15.75" customHeight="1">
      <c r="A4" s="15"/>
      <c r="B4" s="16" t="s">
        <v>4</v>
      </c>
      <c r="C4" s="17"/>
      <c r="D4" s="17"/>
      <c r="E4" s="17"/>
      <c r="F4" s="17"/>
      <c r="G4" s="17"/>
      <c r="H4" s="17"/>
      <c r="I4" s="17"/>
      <c r="J4" s="17"/>
      <c r="K4" s="17"/>
      <c r="L4" s="17"/>
      <c r="M4" s="17"/>
      <c r="N4" s="17"/>
      <c r="O4" s="17"/>
      <c r="P4" s="17"/>
      <c r="Q4" s="17"/>
      <c r="R4" s="17"/>
      <c r="S4" s="17"/>
      <c r="T4" s="17"/>
    </row>
    <row r="5" ht="15.75" customHeight="1">
      <c r="A5" s="18"/>
      <c r="B5" s="18"/>
      <c r="C5" s="18" t="s">
        <v>5</v>
      </c>
      <c r="D5" s="19">
        <v>365.0</v>
      </c>
      <c r="E5" s="13"/>
      <c r="F5" s="13"/>
      <c r="G5" s="13"/>
      <c r="H5" s="13"/>
      <c r="I5" s="13"/>
      <c r="J5" s="13"/>
      <c r="K5" s="13"/>
      <c r="L5" s="13"/>
      <c r="M5" s="13"/>
      <c r="N5" s="13"/>
      <c r="O5" s="13"/>
      <c r="P5" s="13"/>
      <c r="Q5" s="13"/>
      <c r="R5" s="13"/>
    </row>
    <row r="6" ht="15.75" customHeight="1">
      <c r="A6" s="1"/>
      <c r="B6" s="20"/>
      <c r="C6" s="20"/>
      <c r="D6" s="21"/>
      <c r="E6" s="22">
        <v>2013.0</v>
      </c>
      <c r="F6" s="22">
        <v>2014.0</v>
      </c>
      <c r="G6" s="22">
        <v>2015.0</v>
      </c>
      <c r="H6" s="22">
        <v>2016.0</v>
      </c>
      <c r="I6" s="22">
        <v>2017.0</v>
      </c>
      <c r="J6" s="22"/>
      <c r="K6" s="23">
        <v>2019.0</v>
      </c>
      <c r="L6" s="23">
        <v>2020.0</v>
      </c>
      <c r="M6" s="23">
        <v>2021.0</v>
      </c>
      <c r="N6" s="23">
        <v>2022.0</v>
      </c>
      <c r="O6" s="23">
        <v>2023.0</v>
      </c>
      <c r="P6" s="24">
        <v>2024.0</v>
      </c>
      <c r="Q6" s="24">
        <v>2025.0</v>
      </c>
      <c r="R6" s="24">
        <v>2026.0</v>
      </c>
      <c r="S6" s="24">
        <v>2027.0</v>
      </c>
      <c r="T6" s="24">
        <v>2028.0</v>
      </c>
      <c r="V6" s="25" t="s">
        <v>6</v>
      </c>
      <c r="W6" s="26"/>
      <c r="X6" s="25" t="s">
        <v>7</v>
      </c>
      <c r="Y6" s="26"/>
    </row>
    <row r="7" ht="15.75" customHeight="1">
      <c r="A7" s="27"/>
      <c r="B7" s="27" t="s">
        <v>8</v>
      </c>
      <c r="C7" s="27"/>
      <c r="D7" s="28"/>
      <c r="E7" s="28"/>
      <c r="F7" s="28"/>
      <c r="G7" s="28"/>
      <c r="H7" s="28"/>
      <c r="I7" s="28"/>
      <c r="J7" s="29"/>
      <c r="K7" s="29">
        <f t="shared" ref="K7:T7" si="1">K38</f>
        <v>74094</v>
      </c>
      <c r="L7" s="29">
        <f t="shared" si="1"/>
        <v>84628</v>
      </c>
      <c r="M7" s="29">
        <f t="shared" si="1"/>
        <v>97287</v>
      </c>
      <c r="N7" s="29">
        <f t="shared" si="1"/>
        <v>100338</v>
      </c>
      <c r="O7" s="29">
        <f t="shared" si="1"/>
        <v>90958</v>
      </c>
      <c r="P7" s="29">
        <f t="shared" si="1"/>
        <v>91080.1946</v>
      </c>
      <c r="Q7" s="29">
        <f t="shared" si="1"/>
        <v>87262.51617</v>
      </c>
      <c r="R7" s="29">
        <f t="shared" si="1"/>
        <v>89390.34135</v>
      </c>
      <c r="S7" s="29">
        <f t="shared" si="1"/>
        <v>93195.60807</v>
      </c>
      <c r="T7" s="29">
        <f t="shared" si="1"/>
        <v>97482.50626</v>
      </c>
      <c r="U7" s="30"/>
      <c r="V7" s="31">
        <f>RRI(5,O7,T7)</f>
        <v>0.01395144103</v>
      </c>
      <c r="W7" s="32"/>
      <c r="X7" s="33">
        <f>RRI(4,P7,T7)</f>
        <v>0.0171281737</v>
      </c>
      <c r="Y7" s="32"/>
      <c r="Z7" s="30"/>
      <c r="AA7" s="30"/>
      <c r="AB7" s="30"/>
      <c r="AC7" s="30"/>
      <c r="AD7" s="30"/>
      <c r="AE7" s="30"/>
      <c r="AF7" s="30"/>
      <c r="AG7" s="30"/>
      <c r="AH7" s="30"/>
      <c r="AI7" s="30"/>
      <c r="AJ7" s="30"/>
      <c r="AK7" s="30"/>
      <c r="AL7" s="30"/>
      <c r="AM7" s="30"/>
      <c r="AN7" s="30"/>
      <c r="AO7" s="30"/>
      <c r="AP7" s="30"/>
    </row>
    <row r="8" ht="15.75" customHeight="1">
      <c r="A8" s="18"/>
      <c r="B8" s="18"/>
      <c r="C8" s="18" t="s">
        <v>9</v>
      </c>
      <c r="D8" s="34"/>
      <c r="E8" s="34"/>
      <c r="F8" s="34"/>
      <c r="G8" s="34"/>
      <c r="H8" s="34"/>
      <c r="I8" s="34"/>
      <c r="J8" s="35"/>
      <c r="K8" s="35"/>
      <c r="L8" s="35">
        <f t="shared" ref="L8:T8" si="2">(L7/K7)-1</f>
        <v>0.1421707561</v>
      </c>
      <c r="M8" s="35">
        <f t="shared" si="2"/>
        <v>0.149584062</v>
      </c>
      <c r="N8" s="35">
        <f t="shared" si="2"/>
        <v>0.03136081902</v>
      </c>
      <c r="O8" s="35">
        <f t="shared" si="2"/>
        <v>-0.093484024</v>
      </c>
      <c r="P8" s="35">
        <f t="shared" si="2"/>
        <v>0.001343417838</v>
      </c>
      <c r="Q8" s="35">
        <f t="shared" si="2"/>
        <v>-0.04191557178</v>
      </c>
      <c r="R8" s="35">
        <f t="shared" si="2"/>
        <v>0.02438418327</v>
      </c>
      <c r="S8" s="35">
        <f t="shared" si="2"/>
        <v>0.04256910378</v>
      </c>
      <c r="T8" s="35">
        <f t="shared" si="2"/>
        <v>0.04599892937</v>
      </c>
      <c r="U8" s="36"/>
      <c r="V8" s="37"/>
      <c r="W8" s="32"/>
      <c r="X8" s="38"/>
      <c r="Y8" s="39"/>
    </row>
    <row r="9" ht="15.75" customHeight="1">
      <c r="A9" s="18"/>
      <c r="B9" s="18" t="s">
        <v>10</v>
      </c>
      <c r="C9" s="18"/>
      <c r="D9" s="34"/>
      <c r="E9" s="34"/>
      <c r="F9" s="34"/>
      <c r="G9" s="34"/>
      <c r="H9" s="34"/>
      <c r="I9" s="34"/>
      <c r="J9" s="34"/>
      <c r="K9" s="35"/>
      <c r="L9" s="35"/>
      <c r="M9" s="35"/>
      <c r="N9" s="35"/>
      <c r="O9" s="35"/>
      <c r="P9" s="35"/>
      <c r="Q9" s="35"/>
      <c r="R9" s="19"/>
      <c r="S9" s="34"/>
      <c r="V9" s="37"/>
      <c r="W9" s="32"/>
      <c r="X9" s="40"/>
      <c r="Y9" s="41"/>
    </row>
    <row r="10" ht="15.75" customHeight="1" outlineLevel="1">
      <c r="A10" s="42"/>
      <c r="B10" s="42"/>
      <c r="C10" s="43"/>
      <c r="D10" s="43"/>
      <c r="E10" s="43"/>
      <c r="F10" s="43"/>
      <c r="G10" s="43"/>
      <c r="H10" s="43"/>
      <c r="I10" s="43"/>
      <c r="J10" s="44"/>
      <c r="K10" s="45"/>
      <c r="L10" s="45"/>
      <c r="M10" s="45"/>
      <c r="N10" s="45"/>
      <c r="O10" s="46"/>
      <c r="P10" s="46"/>
      <c r="Q10" s="46"/>
      <c r="R10" s="46"/>
      <c r="S10" s="47"/>
      <c r="T10" s="48"/>
      <c r="U10" s="49"/>
      <c r="V10" s="37"/>
      <c r="W10" s="32"/>
      <c r="X10" s="50"/>
      <c r="Y10" s="51"/>
      <c r="Z10" s="49"/>
      <c r="AA10" s="49"/>
      <c r="AB10" s="49"/>
      <c r="AC10" s="49"/>
      <c r="AD10" s="49"/>
      <c r="AE10" s="49"/>
      <c r="AF10" s="49"/>
      <c r="AG10" s="49"/>
      <c r="AH10" s="49"/>
      <c r="AI10" s="49"/>
      <c r="AJ10" s="49"/>
      <c r="AK10" s="49"/>
      <c r="AL10" s="49"/>
      <c r="AM10" s="49"/>
      <c r="AN10" s="49"/>
      <c r="AO10" s="49"/>
      <c r="AP10" s="49"/>
    </row>
    <row r="11" ht="15.75" customHeight="1" outlineLevel="1">
      <c r="A11" s="42"/>
      <c r="B11" s="42"/>
      <c r="C11" s="43"/>
      <c r="D11" s="43"/>
      <c r="E11" s="43"/>
      <c r="F11" s="43"/>
      <c r="G11" s="43"/>
      <c r="H11" s="43"/>
      <c r="I11" s="43"/>
      <c r="J11" s="44"/>
      <c r="K11" s="45"/>
      <c r="L11" s="45"/>
      <c r="M11" s="45"/>
      <c r="N11" s="45"/>
      <c r="O11" s="52"/>
      <c r="P11" s="52"/>
      <c r="Q11" s="52"/>
      <c r="R11" s="52"/>
      <c r="S11" s="47"/>
      <c r="T11" s="48"/>
      <c r="U11" s="49"/>
      <c r="V11" s="37"/>
      <c r="W11" s="32"/>
      <c r="X11" s="50"/>
      <c r="Y11" s="51"/>
      <c r="Z11" s="49"/>
      <c r="AA11" s="49"/>
      <c r="AB11" s="49"/>
      <c r="AC11" s="49"/>
      <c r="AD11" s="49"/>
      <c r="AE11" s="49"/>
      <c r="AF11" s="49"/>
      <c r="AG11" s="49"/>
      <c r="AH11" s="49"/>
      <c r="AI11" s="49"/>
      <c r="AJ11" s="49"/>
      <c r="AK11" s="49"/>
      <c r="AL11" s="49"/>
      <c r="AM11" s="49"/>
      <c r="AN11" s="49"/>
      <c r="AO11" s="49"/>
      <c r="AP11" s="49"/>
    </row>
    <row r="12" ht="15.75" customHeight="1" outlineLevel="1">
      <c r="A12" s="53"/>
      <c r="B12" s="54"/>
      <c r="C12" s="55" t="s">
        <v>11</v>
      </c>
      <c r="D12" s="53"/>
      <c r="E12" s="53"/>
      <c r="F12" s="53"/>
      <c r="G12" s="53"/>
      <c r="H12" s="53"/>
      <c r="I12" s="53"/>
      <c r="J12" s="53"/>
      <c r="K12" s="56"/>
      <c r="L12" s="56"/>
      <c r="M12" s="56"/>
      <c r="N12" s="56"/>
      <c r="O12" s="57"/>
      <c r="P12" s="57"/>
      <c r="Q12" s="57"/>
      <c r="R12" s="57"/>
      <c r="S12" s="57"/>
      <c r="T12" s="57"/>
      <c r="U12" s="57"/>
      <c r="V12" s="37"/>
      <c r="W12" s="32"/>
      <c r="X12" s="58"/>
      <c r="Y12" s="59"/>
      <c r="Z12" s="53"/>
      <c r="AA12" s="53"/>
      <c r="AB12" s="53"/>
      <c r="AC12" s="53"/>
      <c r="AD12" s="53"/>
      <c r="AE12" s="53"/>
      <c r="AF12" s="53"/>
      <c r="AG12" s="53"/>
      <c r="AH12" s="53"/>
      <c r="AI12" s="53"/>
      <c r="AJ12" s="53"/>
      <c r="AK12" s="53"/>
      <c r="AL12" s="53"/>
      <c r="AM12" s="53"/>
      <c r="AN12" s="53"/>
      <c r="AO12" s="53"/>
      <c r="AP12" s="53"/>
    </row>
    <row r="13" ht="15.75" customHeight="1" outlineLevel="1">
      <c r="A13" s="53"/>
      <c r="B13" s="54"/>
      <c r="C13" s="53" t="s">
        <v>12</v>
      </c>
      <c r="D13" s="53"/>
      <c r="E13" s="53"/>
      <c r="F13" s="53"/>
      <c r="G13" s="53"/>
      <c r="H13" s="53"/>
      <c r="I13" s="53"/>
      <c r="J13" s="60"/>
      <c r="K13" s="61">
        <v>18.68</v>
      </c>
      <c r="L13" s="61">
        <v>21.14</v>
      </c>
      <c r="M13" s="61">
        <v>21.46</v>
      </c>
      <c r="N13" s="61">
        <v>20.78</v>
      </c>
      <c r="O13" s="60">
        <v>19.03</v>
      </c>
      <c r="P13" s="60">
        <f t="shared" ref="P13:T13" si="3">O13*(1+P14)</f>
        <v>19.18224</v>
      </c>
      <c r="Q13" s="60">
        <f t="shared" si="3"/>
        <v>17.5517496</v>
      </c>
      <c r="R13" s="60">
        <f t="shared" si="3"/>
        <v>17.20071461</v>
      </c>
      <c r="S13" s="60">
        <f t="shared" si="3"/>
        <v>17.37272175</v>
      </c>
      <c r="T13" s="60">
        <f t="shared" si="3"/>
        <v>17.63331258</v>
      </c>
      <c r="U13" s="62"/>
      <c r="V13" s="63">
        <f>RRI(5,O13,T13)</f>
        <v>-0.01512973939</v>
      </c>
      <c r="W13" s="32"/>
      <c r="X13" s="33">
        <f>RRI(4,P13,T13)</f>
        <v>-0.02082876573</v>
      </c>
      <c r="Y13" s="32"/>
      <c r="Z13" s="53"/>
      <c r="AA13" s="53"/>
      <c r="AB13" s="53"/>
      <c r="AC13" s="53"/>
      <c r="AD13" s="53"/>
      <c r="AE13" s="53"/>
      <c r="AF13" s="53"/>
      <c r="AG13" s="53"/>
      <c r="AH13" s="53"/>
      <c r="AI13" s="53"/>
      <c r="AJ13" s="53"/>
      <c r="AK13" s="53"/>
      <c r="AL13" s="53"/>
      <c r="AM13" s="53"/>
      <c r="AN13" s="53"/>
      <c r="AO13" s="53"/>
      <c r="AP13" s="53"/>
    </row>
    <row r="14" ht="15.75" customHeight="1" outlineLevel="1">
      <c r="A14" s="53"/>
      <c r="B14" s="54"/>
      <c r="C14" s="64" t="s">
        <v>13</v>
      </c>
      <c r="D14" s="54"/>
      <c r="E14" s="65" t="s">
        <v>13</v>
      </c>
      <c r="F14" s="53"/>
      <c r="G14" s="53"/>
      <c r="H14" s="53"/>
      <c r="I14" s="53"/>
      <c r="J14" s="66"/>
      <c r="K14" s="56"/>
      <c r="L14" s="67">
        <f t="shared" ref="L14:O14" si="4">L13/K13-1</f>
        <v>0.1316916488</v>
      </c>
      <c r="M14" s="67">
        <f t="shared" si="4"/>
        <v>0.0151371807</v>
      </c>
      <c r="N14" s="67">
        <f t="shared" si="4"/>
        <v>-0.03168685927</v>
      </c>
      <c r="O14" s="67">
        <f t="shared" si="4"/>
        <v>-0.08421559192</v>
      </c>
      <c r="P14" s="67">
        <v>0.008</v>
      </c>
      <c r="Q14" s="67">
        <v>-0.085</v>
      </c>
      <c r="R14" s="67">
        <v>-0.02</v>
      </c>
      <c r="S14" s="67">
        <v>0.01</v>
      </c>
      <c r="T14" s="67">
        <v>0.015</v>
      </c>
      <c r="U14" s="67"/>
      <c r="V14" s="67"/>
      <c r="W14" s="68"/>
      <c r="X14" s="37"/>
      <c r="Y14" s="32"/>
      <c r="Z14" s="58"/>
      <c r="AA14" s="59"/>
      <c r="AB14" s="53"/>
      <c r="AC14" s="53"/>
      <c r="AD14" s="53"/>
      <c r="AE14" s="53"/>
      <c r="AF14" s="53"/>
      <c r="AG14" s="53"/>
      <c r="AH14" s="53"/>
      <c r="AI14" s="53"/>
      <c r="AJ14" s="53"/>
      <c r="AK14" s="53"/>
      <c r="AL14" s="53"/>
      <c r="AM14" s="53"/>
      <c r="AN14" s="53"/>
      <c r="AO14" s="53"/>
      <c r="AP14" s="53"/>
    </row>
    <row r="15" ht="15.75" customHeight="1" outlineLevel="1">
      <c r="A15" s="53"/>
      <c r="B15" s="54"/>
      <c r="C15" s="53" t="s">
        <v>14</v>
      </c>
      <c r="D15" s="53"/>
      <c r="E15" s="53"/>
      <c r="F15" s="53"/>
      <c r="G15" s="53"/>
      <c r="H15" s="53"/>
      <c r="I15" s="53"/>
      <c r="J15" s="66"/>
      <c r="K15" s="60">
        <v>255.0</v>
      </c>
      <c r="L15" s="60">
        <v>255.0</v>
      </c>
      <c r="M15" s="60">
        <v>254.0</v>
      </c>
      <c r="N15" s="60">
        <v>254.0</v>
      </c>
      <c r="O15" s="60">
        <v>255.0</v>
      </c>
      <c r="P15" s="60">
        <v>254.0</v>
      </c>
      <c r="Q15" s="60">
        <v>254.0</v>
      </c>
      <c r="R15" s="60">
        <v>254.0</v>
      </c>
      <c r="S15" s="60">
        <v>254.0</v>
      </c>
      <c r="T15" s="60">
        <v>254.0</v>
      </c>
      <c r="U15" s="62"/>
      <c r="V15" s="63">
        <f t="shared" ref="V15:V16" si="6">RRI(5,O15,T15)</f>
        <v>-0.0007855469243</v>
      </c>
      <c r="W15" s="32"/>
      <c r="X15" s="33">
        <f>RRI(5,P15,T15)</f>
        <v>0</v>
      </c>
      <c r="Y15" s="32"/>
      <c r="Z15" s="53"/>
      <c r="AA15" s="53"/>
      <c r="AB15" s="53"/>
      <c r="AC15" s="53"/>
      <c r="AD15" s="53"/>
      <c r="AE15" s="53"/>
      <c r="AF15" s="53"/>
      <c r="AG15" s="53"/>
      <c r="AH15" s="53"/>
      <c r="AI15" s="53"/>
      <c r="AJ15" s="53"/>
      <c r="AK15" s="53"/>
      <c r="AL15" s="53"/>
      <c r="AM15" s="53"/>
      <c r="AN15" s="53"/>
      <c r="AO15" s="53"/>
      <c r="AP15" s="53"/>
    </row>
    <row r="16" ht="15.75" customHeight="1" outlineLevel="1">
      <c r="A16" s="53"/>
      <c r="B16" s="54"/>
      <c r="C16" s="53" t="s">
        <v>15</v>
      </c>
      <c r="D16" s="53"/>
      <c r="E16" s="53"/>
      <c r="F16" s="53"/>
      <c r="G16" s="53"/>
      <c r="H16" s="53"/>
      <c r="I16" s="53"/>
      <c r="J16" s="60"/>
      <c r="K16" s="61">
        <v>9.83</v>
      </c>
      <c r="L16" s="61">
        <v>9.92</v>
      </c>
      <c r="M16" s="69">
        <v>11.06</v>
      </c>
      <c r="N16" s="61">
        <v>12.11</v>
      </c>
      <c r="O16" s="60">
        <v>12.4</v>
      </c>
      <c r="P16" s="60">
        <f t="shared" ref="P16:T16" si="5">O16*(1+P17)</f>
        <v>12.524</v>
      </c>
      <c r="Q16" s="60">
        <f t="shared" si="5"/>
        <v>13.21282</v>
      </c>
      <c r="R16" s="60">
        <f t="shared" si="5"/>
        <v>13.6092046</v>
      </c>
      <c r="S16" s="60">
        <f t="shared" si="5"/>
        <v>14.01748074</v>
      </c>
      <c r="T16" s="60">
        <f t="shared" si="5"/>
        <v>14.43800516</v>
      </c>
      <c r="U16" s="62"/>
      <c r="V16" s="63">
        <f t="shared" si="6"/>
        <v>0.03090133376</v>
      </c>
      <c r="W16" s="32"/>
      <c r="X16" s="33">
        <f>RRI(4,P16,T16)</f>
        <v>0.0361939051</v>
      </c>
      <c r="Y16" s="32"/>
      <c r="Z16" s="53"/>
      <c r="AA16" s="53"/>
      <c r="AB16" s="53"/>
      <c r="AC16" s="53"/>
      <c r="AD16" s="53"/>
      <c r="AE16" s="53"/>
      <c r="AF16" s="53"/>
      <c r="AG16" s="53"/>
      <c r="AH16" s="53"/>
      <c r="AI16" s="53"/>
      <c r="AJ16" s="53"/>
      <c r="AK16" s="53"/>
      <c r="AL16" s="53"/>
      <c r="AM16" s="53"/>
      <c r="AN16" s="53"/>
      <c r="AO16" s="53"/>
      <c r="AP16" s="53"/>
    </row>
    <row r="17" ht="15.75" customHeight="1" outlineLevel="1">
      <c r="A17" s="53"/>
      <c r="B17" s="54"/>
      <c r="C17" s="64" t="s">
        <v>13</v>
      </c>
      <c r="D17" s="54"/>
      <c r="E17" s="65" t="s">
        <v>13</v>
      </c>
      <c r="F17" s="53"/>
      <c r="G17" s="53"/>
      <c r="H17" s="53"/>
      <c r="I17" s="53"/>
      <c r="J17" s="66"/>
      <c r="K17" s="56"/>
      <c r="L17" s="67">
        <f t="shared" ref="L17:O17" si="7">L16/K16-1</f>
        <v>0.009155645982</v>
      </c>
      <c r="M17" s="67">
        <f t="shared" si="7"/>
        <v>0.1149193548</v>
      </c>
      <c r="N17" s="67">
        <f t="shared" si="7"/>
        <v>0.09493670886</v>
      </c>
      <c r="O17" s="67">
        <f t="shared" si="7"/>
        <v>0.02394715111</v>
      </c>
      <c r="P17" s="67">
        <v>0.01</v>
      </c>
      <c r="Q17" s="67">
        <v>0.055</v>
      </c>
      <c r="R17" s="67">
        <v>0.03</v>
      </c>
      <c r="S17" s="67">
        <v>0.03</v>
      </c>
      <c r="T17" s="67">
        <v>0.03</v>
      </c>
      <c r="U17" s="67"/>
      <c r="V17" s="67"/>
      <c r="W17" s="68"/>
      <c r="X17" s="37"/>
      <c r="Y17" s="32"/>
      <c r="Z17" s="58"/>
      <c r="AA17" s="59"/>
      <c r="AB17" s="53"/>
      <c r="AC17" s="53"/>
      <c r="AD17" s="53"/>
      <c r="AE17" s="53"/>
      <c r="AF17" s="53"/>
      <c r="AG17" s="53"/>
      <c r="AH17" s="53"/>
      <c r="AI17" s="53"/>
      <c r="AJ17" s="53"/>
      <c r="AK17" s="53"/>
      <c r="AL17" s="53"/>
      <c r="AM17" s="53"/>
      <c r="AN17" s="53"/>
      <c r="AO17" s="53"/>
      <c r="AP17" s="53"/>
    </row>
    <row r="18" ht="15.75" customHeight="1" outlineLevel="1">
      <c r="A18" s="53"/>
      <c r="B18" s="54"/>
      <c r="C18" s="70" t="s">
        <v>16</v>
      </c>
      <c r="D18" s="53"/>
      <c r="E18" s="53"/>
      <c r="F18" s="53"/>
      <c r="G18" s="53"/>
      <c r="H18" s="53"/>
      <c r="I18" s="53"/>
      <c r="J18" s="71"/>
      <c r="K18" s="71">
        <f t="shared" ref="K18:T18" si="8">K13*K15*K16</f>
        <v>46824.222</v>
      </c>
      <c r="L18" s="71">
        <f t="shared" si="8"/>
        <v>53475.744</v>
      </c>
      <c r="M18" s="71">
        <f t="shared" si="8"/>
        <v>60286.2904</v>
      </c>
      <c r="N18" s="71">
        <f t="shared" si="8"/>
        <v>63918.0332</v>
      </c>
      <c r="O18" s="71">
        <f t="shared" si="8"/>
        <v>60172.86</v>
      </c>
      <c r="P18" s="71">
        <f t="shared" si="8"/>
        <v>61020.54694</v>
      </c>
      <c r="Q18" s="71">
        <f t="shared" si="8"/>
        <v>58904.65947</v>
      </c>
      <c r="R18" s="71">
        <f t="shared" si="8"/>
        <v>59458.36327</v>
      </c>
      <c r="S18" s="71">
        <f t="shared" si="8"/>
        <v>61854.53531</v>
      </c>
      <c r="T18" s="71">
        <f t="shared" si="8"/>
        <v>64665.82394</v>
      </c>
      <c r="U18" s="66"/>
      <c r="V18" s="63">
        <f>RRI(5,O18,T18)</f>
        <v>0.01450649625</v>
      </c>
      <c r="W18" s="32"/>
      <c r="X18" s="33">
        <f>RRI(4,P18,T18)</f>
        <v>0.01461126501</v>
      </c>
      <c r="Y18" s="32"/>
      <c r="Z18" s="53"/>
      <c r="AA18" s="53"/>
      <c r="AB18" s="53"/>
      <c r="AC18" s="53"/>
      <c r="AD18" s="53"/>
      <c r="AE18" s="53"/>
      <c r="AF18" s="53"/>
      <c r="AG18" s="53"/>
      <c r="AH18" s="53"/>
      <c r="AI18" s="53"/>
      <c r="AJ18" s="53"/>
      <c r="AK18" s="53"/>
      <c r="AL18" s="53"/>
      <c r="AM18" s="53"/>
      <c r="AN18" s="53"/>
      <c r="AO18" s="53"/>
      <c r="AP18" s="53"/>
    </row>
    <row r="19" ht="15.75" customHeight="1" outlineLevel="1">
      <c r="A19" s="53"/>
      <c r="B19" s="54"/>
      <c r="C19" s="64" t="s">
        <v>13</v>
      </c>
      <c r="D19" s="54"/>
      <c r="E19" s="65" t="s">
        <v>13</v>
      </c>
      <c r="F19" s="53"/>
      <c r="G19" s="53"/>
      <c r="H19" s="53"/>
      <c r="I19" s="53"/>
      <c r="J19" s="66"/>
      <c r="K19" s="67"/>
      <c r="L19" s="67">
        <f t="shared" ref="L19:T19" si="9">L18/K18-1</f>
        <v>0.1420530169</v>
      </c>
      <c r="M19" s="67">
        <f t="shared" si="9"/>
        <v>0.1273576745</v>
      </c>
      <c r="N19" s="67">
        <f t="shared" si="9"/>
        <v>0.06024160345</v>
      </c>
      <c r="O19" s="67">
        <f t="shared" si="9"/>
        <v>-0.05859337361</v>
      </c>
      <c r="P19" s="67">
        <f t="shared" si="9"/>
        <v>0.01408752941</v>
      </c>
      <c r="Q19" s="67">
        <f t="shared" si="9"/>
        <v>-0.034675</v>
      </c>
      <c r="R19" s="67">
        <f t="shared" si="9"/>
        <v>0.0094</v>
      </c>
      <c r="S19" s="67">
        <f t="shared" si="9"/>
        <v>0.0403</v>
      </c>
      <c r="T19" s="67">
        <f t="shared" si="9"/>
        <v>0.04545</v>
      </c>
      <c r="U19" s="67"/>
      <c r="V19" s="67"/>
      <c r="W19" s="68"/>
      <c r="X19" s="37"/>
      <c r="Y19" s="32"/>
      <c r="Z19" s="58"/>
      <c r="AA19" s="59"/>
      <c r="AB19" s="53"/>
      <c r="AC19" s="53"/>
      <c r="AD19" s="53"/>
      <c r="AE19" s="53"/>
      <c r="AF19" s="53"/>
      <c r="AG19" s="53"/>
      <c r="AH19" s="53"/>
      <c r="AI19" s="53"/>
      <c r="AJ19" s="53"/>
      <c r="AK19" s="53"/>
      <c r="AL19" s="53"/>
      <c r="AM19" s="53"/>
      <c r="AN19" s="53"/>
      <c r="AO19" s="53"/>
      <c r="AP19" s="53"/>
    </row>
    <row r="20" ht="19.5" customHeight="1" outlineLevel="1">
      <c r="A20" s="53"/>
      <c r="B20" s="54"/>
      <c r="C20" s="72"/>
      <c r="D20" s="53"/>
      <c r="E20" s="53"/>
      <c r="F20" s="53"/>
      <c r="G20" s="53"/>
      <c r="H20" s="53"/>
      <c r="I20" s="53"/>
      <c r="J20" s="69"/>
      <c r="K20" s="61"/>
      <c r="L20" s="61"/>
      <c r="M20" s="61"/>
      <c r="N20" s="61"/>
      <c r="O20" s="73"/>
      <c r="P20" s="73"/>
      <c r="Q20" s="73"/>
      <c r="R20" s="73"/>
      <c r="S20" s="73"/>
      <c r="T20" s="73"/>
      <c r="U20" s="57"/>
      <c r="V20" s="74"/>
      <c r="W20" s="74"/>
      <c r="X20" s="75"/>
      <c r="Y20" s="75"/>
      <c r="Z20" s="53"/>
      <c r="AA20" s="53"/>
      <c r="AB20" s="53"/>
      <c r="AC20" s="53"/>
      <c r="AD20" s="53"/>
      <c r="AE20" s="53"/>
      <c r="AF20" s="53"/>
      <c r="AG20" s="53"/>
      <c r="AH20" s="53"/>
      <c r="AI20" s="53"/>
      <c r="AJ20" s="53"/>
      <c r="AK20" s="53"/>
      <c r="AL20" s="53"/>
      <c r="AM20" s="53"/>
      <c r="AN20" s="53"/>
      <c r="AO20" s="53"/>
      <c r="AP20" s="53"/>
    </row>
    <row r="21" ht="19.5" customHeight="1" outlineLevel="1">
      <c r="A21" s="53"/>
      <c r="B21" s="54"/>
      <c r="C21" s="72" t="s">
        <v>17</v>
      </c>
      <c r="D21" s="53"/>
      <c r="E21" s="53"/>
      <c r="F21" s="53"/>
      <c r="G21" s="53"/>
      <c r="H21" s="53"/>
      <c r="I21" s="53"/>
      <c r="J21" s="69"/>
      <c r="K21" s="61"/>
      <c r="L21" s="61"/>
      <c r="M21" s="61"/>
      <c r="N21" s="61"/>
      <c r="O21" s="73"/>
      <c r="P21" s="73"/>
      <c r="Q21" s="73"/>
      <c r="R21" s="73"/>
      <c r="S21" s="73"/>
      <c r="T21" s="73"/>
      <c r="U21" s="57"/>
      <c r="V21" s="63"/>
      <c r="W21" s="32"/>
      <c r="X21" s="33"/>
      <c r="Y21" s="32"/>
      <c r="Z21" s="53"/>
      <c r="AA21" s="53"/>
      <c r="AB21" s="53"/>
      <c r="AC21" s="53"/>
      <c r="AD21" s="53"/>
      <c r="AE21" s="53"/>
      <c r="AF21" s="53"/>
      <c r="AG21" s="53"/>
      <c r="AH21" s="53"/>
      <c r="AI21" s="53"/>
      <c r="AJ21" s="53"/>
      <c r="AK21" s="53"/>
      <c r="AL21" s="53"/>
      <c r="AM21" s="53"/>
      <c r="AN21" s="53"/>
      <c r="AO21" s="53"/>
      <c r="AP21" s="53"/>
    </row>
    <row r="22" ht="15.75" customHeight="1" outlineLevel="1">
      <c r="A22" s="53"/>
      <c r="B22" s="54"/>
      <c r="C22" s="53" t="s">
        <v>12</v>
      </c>
      <c r="D22" s="53"/>
      <c r="E22" s="53"/>
      <c r="F22" s="53"/>
      <c r="G22" s="53"/>
      <c r="H22" s="53"/>
      <c r="I22" s="53"/>
      <c r="J22" s="60"/>
      <c r="K22" s="61">
        <v>3.19</v>
      </c>
      <c r="L22" s="61">
        <v>3.53</v>
      </c>
      <c r="M22" s="61">
        <v>3.79</v>
      </c>
      <c r="N22" s="61">
        <v>3.5</v>
      </c>
      <c r="O22" s="60">
        <v>3.26</v>
      </c>
      <c r="P22" s="60">
        <f t="shared" ref="P22:T22" si="10">O22*(1+P23)</f>
        <v>3.1296</v>
      </c>
      <c r="Q22" s="60">
        <f t="shared" si="10"/>
        <v>3.239136</v>
      </c>
      <c r="R22" s="60">
        <f t="shared" si="10"/>
        <v>3.27152736</v>
      </c>
      <c r="S22" s="60">
        <f t="shared" si="10"/>
        <v>3.32060027</v>
      </c>
      <c r="T22" s="60">
        <f t="shared" si="10"/>
        <v>3.370409274</v>
      </c>
      <c r="U22" s="62"/>
      <c r="V22" s="63">
        <f>RRI(5,O22,T22)</f>
        <v>0.006683634064</v>
      </c>
      <c r="W22" s="32"/>
      <c r="X22" s="33">
        <f>RRI(4,P22,T22)</f>
        <v>0.01870503344</v>
      </c>
      <c r="Y22" s="32"/>
      <c r="Z22" s="53"/>
      <c r="AA22" s="53"/>
      <c r="AB22" s="53"/>
      <c r="AC22" s="53"/>
      <c r="AD22" s="53"/>
      <c r="AE22" s="53"/>
      <c r="AF22" s="53"/>
      <c r="AG22" s="53"/>
      <c r="AH22" s="53"/>
      <c r="AI22" s="53"/>
      <c r="AJ22" s="53"/>
      <c r="AK22" s="53"/>
      <c r="AL22" s="53"/>
      <c r="AM22" s="53"/>
      <c r="AN22" s="53"/>
      <c r="AO22" s="53"/>
      <c r="AP22" s="53"/>
    </row>
    <row r="23" ht="15.75" customHeight="1" outlineLevel="1">
      <c r="A23" s="53"/>
      <c r="B23" s="54"/>
      <c r="C23" s="64" t="s">
        <v>13</v>
      </c>
      <c r="D23" s="54"/>
      <c r="E23" s="65" t="s">
        <v>13</v>
      </c>
      <c r="F23" s="53"/>
      <c r="G23" s="53"/>
      <c r="H23" s="53"/>
      <c r="I23" s="53"/>
      <c r="J23" s="66"/>
      <c r="K23" s="56"/>
      <c r="L23" s="67">
        <f t="shared" ref="L23:O23" si="11">L22/K22-1</f>
        <v>0.1065830721</v>
      </c>
      <c r="M23" s="67">
        <f t="shared" si="11"/>
        <v>0.07365439093</v>
      </c>
      <c r="N23" s="67">
        <f t="shared" si="11"/>
        <v>-0.0765171504</v>
      </c>
      <c r="O23" s="67">
        <f t="shared" si="11"/>
        <v>-0.06857142857</v>
      </c>
      <c r="P23" s="67">
        <v>-0.04</v>
      </c>
      <c r="Q23" s="76">
        <v>0.035</v>
      </c>
      <c r="R23" s="67">
        <v>0.01</v>
      </c>
      <c r="S23" s="67">
        <v>0.015</v>
      </c>
      <c r="T23" s="67">
        <v>0.015</v>
      </c>
      <c r="U23" s="67"/>
      <c r="V23" s="67"/>
      <c r="W23" s="68"/>
      <c r="X23" s="37"/>
      <c r="Y23" s="32"/>
      <c r="Z23" s="58"/>
      <c r="AA23" s="59"/>
      <c r="AB23" s="53"/>
      <c r="AC23" s="53"/>
      <c r="AD23" s="53"/>
      <c r="AE23" s="53"/>
      <c r="AF23" s="53"/>
      <c r="AG23" s="53"/>
      <c r="AH23" s="53"/>
      <c r="AI23" s="53"/>
      <c r="AJ23" s="53"/>
      <c r="AK23" s="53"/>
      <c r="AL23" s="53"/>
      <c r="AM23" s="53"/>
      <c r="AN23" s="53"/>
      <c r="AO23" s="53"/>
      <c r="AP23" s="53"/>
    </row>
    <row r="24" ht="15.75" customHeight="1" outlineLevel="1">
      <c r="A24" s="53"/>
      <c r="B24" s="54"/>
      <c r="C24" s="53" t="s">
        <v>14</v>
      </c>
      <c r="D24" s="53"/>
      <c r="E24" s="53"/>
      <c r="F24" s="53"/>
      <c r="G24" s="53"/>
      <c r="H24" s="53"/>
      <c r="I24" s="53"/>
      <c r="J24" s="66"/>
      <c r="K24" s="60">
        <v>255.0</v>
      </c>
      <c r="L24" s="60">
        <v>255.0</v>
      </c>
      <c r="M24" s="60">
        <v>254.0</v>
      </c>
      <c r="N24" s="60">
        <v>255.0</v>
      </c>
      <c r="O24" s="60">
        <v>254.0</v>
      </c>
      <c r="P24" s="60">
        <v>254.0</v>
      </c>
      <c r="Q24" s="60">
        <v>254.0</v>
      </c>
      <c r="R24" s="60">
        <v>254.0</v>
      </c>
      <c r="S24" s="60">
        <v>254.0</v>
      </c>
      <c r="T24" s="60">
        <v>254.0</v>
      </c>
      <c r="U24" s="62"/>
      <c r="V24" s="63">
        <f t="shared" ref="V24:V25" si="13">RRI(5,O24,T24)</f>
        <v>0</v>
      </c>
      <c r="W24" s="32"/>
      <c r="X24" s="33">
        <f t="shared" ref="X24:X25" si="14">RRI(4,P24,T24)</f>
        <v>0</v>
      </c>
      <c r="Y24" s="32"/>
      <c r="Z24" s="53"/>
      <c r="AA24" s="53"/>
      <c r="AB24" s="53"/>
      <c r="AC24" s="53"/>
      <c r="AD24" s="53"/>
      <c r="AE24" s="53"/>
      <c r="AF24" s="53"/>
      <c r="AG24" s="53"/>
      <c r="AH24" s="53"/>
      <c r="AI24" s="53"/>
      <c r="AJ24" s="53"/>
      <c r="AK24" s="53"/>
      <c r="AL24" s="53"/>
      <c r="AM24" s="53"/>
      <c r="AN24" s="53"/>
      <c r="AO24" s="53"/>
      <c r="AP24" s="53"/>
    </row>
    <row r="25" ht="15.75" customHeight="1" outlineLevel="1">
      <c r="A25" s="53"/>
      <c r="B25" s="54"/>
      <c r="C25" s="53" t="s">
        <v>15</v>
      </c>
      <c r="D25" s="53"/>
      <c r="E25" s="53"/>
      <c r="F25" s="53"/>
      <c r="G25" s="53"/>
      <c r="H25" s="53"/>
      <c r="I25" s="53"/>
      <c r="J25" s="60"/>
      <c r="K25" s="61">
        <v>16.93</v>
      </c>
      <c r="L25" s="61">
        <v>16.99</v>
      </c>
      <c r="M25" s="61">
        <v>19.44</v>
      </c>
      <c r="N25" s="61">
        <v>20.91</v>
      </c>
      <c r="O25" s="60">
        <v>20.71</v>
      </c>
      <c r="P25" s="60">
        <f t="shared" ref="P25:T25" si="12">O25*(1+P26)</f>
        <v>20.9171</v>
      </c>
      <c r="Q25" s="60">
        <f t="shared" si="12"/>
        <v>21.126271</v>
      </c>
      <c r="R25" s="60">
        <f t="shared" si="12"/>
        <v>21.33753371</v>
      </c>
      <c r="S25" s="60">
        <f t="shared" si="12"/>
        <v>21.97765972</v>
      </c>
      <c r="T25" s="60">
        <f t="shared" si="12"/>
        <v>22.63698951</v>
      </c>
      <c r="U25" s="62"/>
      <c r="V25" s="63">
        <f t="shared" si="13"/>
        <v>0.01795297079</v>
      </c>
      <c r="W25" s="32"/>
      <c r="X25" s="33">
        <f t="shared" si="14"/>
        <v>0.01995097921</v>
      </c>
      <c r="Y25" s="32"/>
      <c r="Z25" s="53"/>
      <c r="AA25" s="53"/>
      <c r="AB25" s="53"/>
      <c r="AC25" s="53"/>
      <c r="AD25" s="53"/>
      <c r="AE25" s="53"/>
      <c r="AF25" s="53"/>
      <c r="AG25" s="53"/>
      <c r="AH25" s="53"/>
      <c r="AI25" s="53"/>
      <c r="AJ25" s="53"/>
      <c r="AK25" s="53"/>
      <c r="AL25" s="53"/>
      <c r="AM25" s="53"/>
      <c r="AN25" s="53"/>
      <c r="AO25" s="53"/>
      <c r="AP25" s="53"/>
    </row>
    <row r="26" ht="15.75" customHeight="1" outlineLevel="1">
      <c r="A26" s="53"/>
      <c r="B26" s="54"/>
      <c r="C26" s="64" t="s">
        <v>13</v>
      </c>
      <c r="D26" s="54"/>
      <c r="E26" s="65" t="s">
        <v>13</v>
      </c>
      <c r="F26" s="53"/>
      <c r="G26" s="53"/>
      <c r="H26" s="53"/>
      <c r="I26" s="53"/>
      <c r="J26" s="66"/>
      <c r="K26" s="56"/>
      <c r="L26" s="67">
        <f t="shared" ref="L26:O26" si="15">L25/K25-1</f>
        <v>0.003544004725</v>
      </c>
      <c r="M26" s="67">
        <f t="shared" si="15"/>
        <v>0.144202472</v>
      </c>
      <c r="N26" s="67">
        <f t="shared" si="15"/>
        <v>0.07561728395</v>
      </c>
      <c r="O26" s="67">
        <f t="shared" si="15"/>
        <v>-0.00956480153</v>
      </c>
      <c r="P26" s="67">
        <v>0.01</v>
      </c>
      <c r="Q26" s="76">
        <v>0.01</v>
      </c>
      <c r="R26" s="67">
        <v>0.01</v>
      </c>
      <c r="S26" s="67">
        <v>0.03</v>
      </c>
      <c r="T26" s="67">
        <v>0.03</v>
      </c>
      <c r="U26" s="67"/>
      <c r="V26" s="67"/>
      <c r="W26" s="68"/>
      <c r="X26" s="37"/>
      <c r="Y26" s="32"/>
      <c r="Z26" s="58"/>
      <c r="AA26" s="59"/>
      <c r="AB26" s="53"/>
      <c r="AC26" s="53"/>
      <c r="AD26" s="53"/>
      <c r="AE26" s="53"/>
      <c r="AF26" s="53"/>
      <c r="AG26" s="53"/>
      <c r="AH26" s="53"/>
      <c r="AI26" s="53"/>
      <c r="AJ26" s="53"/>
      <c r="AK26" s="53"/>
      <c r="AL26" s="53"/>
      <c r="AM26" s="53"/>
      <c r="AN26" s="53"/>
      <c r="AO26" s="53"/>
      <c r="AP26" s="53"/>
    </row>
    <row r="27" ht="15.75" customHeight="1" outlineLevel="1">
      <c r="A27" s="53"/>
      <c r="B27" s="54"/>
      <c r="C27" s="53" t="s">
        <v>18</v>
      </c>
      <c r="D27" s="53"/>
      <c r="E27" s="53"/>
      <c r="F27" s="53"/>
      <c r="G27" s="53"/>
      <c r="H27" s="53"/>
      <c r="I27" s="53"/>
      <c r="J27" s="60"/>
      <c r="K27" s="61">
        <v>547.0</v>
      </c>
      <c r="L27" s="61">
        <v>626.0</v>
      </c>
      <c r="M27" s="61">
        <v>839.0</v>
      </c>
      <c r="N27" s="61">
        <v>1011.0</v>
      </c>
      <c r="O27" s="60">
        <v>684.0</v>
      </c>
      <c r="P27" s="60">
        <f t="shared" ref="P27:T27" si="16">O27*(1+P28)</f>
        <v>656.64</v>
      </c>
      <c r="Q27" s="60">
        <f t="shared" si="16"/>
        <v>656.64</v>
      </c>
      <c r="R27" s="60">
        <f t="shared" si="16"/>
        <v>682.9056</v>
      </c>
      <c r="S27" s="60">
        <f t="shared" si="16"/>
        <v>710.221824</v>
      </c>
      <c r="T27" s="60">
        <f t="shared" si="16"/>
        <v>738.630697</v>
      </c>
      <c r="U27" s="62"/>
      <c r="V27" s="63">
        <f>RRI(5,O27,T27)</f>
        <v>0.0154867244</v>
      </c>
      <c r="W27" s="32"/>
      <c r="X27" s="33">
        <f>RRI(4,P27,T27)</f>
        <v>0.02985244517</v>
      </c>
      <c r="Y27" s="32"/>
      <c r="Z27" s="53"/>
      <c r="AA27" s="53"/>
      <c r="AB27" s="53"/>
      <c r="AC27" s="53"/>
      <c r="AD27" s="53"/>
      <c r="AE27" s="53"/>
      <c r="AF27" s="53"/>
      <c r="AG27" s="53"/>
      <c r="AH27" s="53"/>
      <c r="AI27" s="53"/>
      <c r="AJ27" s="53"/>
      <c r="AK27" s="53"/>
      <c r="AL27" s="53"/>
      <c r="AM27" s="53"/>
      <c r="AN27" s="53"/>
      <c r="AO27" s="53"/>
      <c r="AP27" s="53"/>
    </row>
    <row r="28" ht="15.75" customHeight="1" outlineLevel="1">
      <c r="A28" s="53"/>
      <c r="B28" s="54"/>
      <c r="C28" s="64" t="s">
        <v>13</v>
      </c>
      <c r="D28" s="54"/>
      <c r="E28" s="65" t="s">
        <v>13</v>
      </c>
      <c r="F28" s="53"/>
      <c r="G28" s="53"/>
      <c r="H28" s="53"/>
      <c r="I28" s="53"/>
      <c r="J28" s="66"/>
      <c r="K28" s="56"/>
      <c r="L28" s="67">
        <f t="shared" ref="L28:O28" si="17">L27/K27-1</f>
        <v>0.1444241316</v>
      </c>
      <c r="M28" s="67">
        <f t="shared" si="17"/>
        <v>0.3402555911</v>
      </c>
      <c r="N28" s="67">
        <f t="shared" si="17"/>
        <v>0.2050059595</v>
      </c>
      <c r="O28" s="67">
        <f t="shared" si="17"/>
        <v>-0.3234421365</v>
      </c>
      <c r="P28" s="67">
        <v>-0.04</v>
      </c>
      <c r="Q28" s="76">
        <v>0.0</v>
      </c>
      <c r="R28" s="67">
        <v>0.04</v>
      </c>
      <c r="S28" s="67">
        <v>0.04</v>
      </c>
      <c r="T28" s="67">
        <v>0.04</v>
      </c>
      <c r="U28" s="67"/>
      <c r="V28" s="67"/>
      <c r="W28" s="68"/>
      <c r="X28" s="37"/>
      <c r="Y28" s="32"/>
      <c r="Z28" s="58"/>
      <c r="AA28" s="59"/>
      <c r="AB28" s="53"/>
      <c r="AC28" s="53"/>
      <c r="AD28" s="53"/>
      <c r="AE28" s="53"/>
      <c r="AF28" s="53"/>
      <c r="AG28" s="53"/>
      <c r="AH28" s="53"/>
      <c r="AI28" s="53"/>
      <c r="AJ28" s="53"/>
      <c r="AK28" s="53"/>
      <c r="AL28" s="53"/>
      <c r="AM28" s="53"/>
      <c r="AN28" s="53"/>
      <c r="AO28" s="53"/>
      <c r="AP28" s="53"/>
    </row>
    <row r="29" ht="15.75" customHeight="1" outlineLevel="1">
      <c r="A29" s="77"/>
      <c r="B29" s="78"/>
      <c r="C29" s="79" t="s">
        <v>19</v>
      </c>
      <c r="D29" s="77"/>
      <c r="E29" s="77"/>
      <c r="F29" s="77"/>
      <c r="G29" s="77"/>
      <c r="H29" s="77"/>
      <c r="I29" s="77"/>
      <c r="J29" s="80"/>
      <c r="K29" s="80"/>
      <c r="L29" s="80"/>
      <c r="M29" s="80"/>
      <c r="N29" s="80"/>
      <c r="O29" s="80"/>
      <c r="P29" s="80">
        <v>-130.0</v>
      </c>
      <c r="Q29" s="81">
        <v>-650.0</v>
      </c>
      <c r="R29" s="80"/>
      <c r="S29" s="80"/>
      <c r="T29" s="80"/>
      <c r="U29" s="82"/>
      <c r="V29" s="83"/>
      <c r="W29" s="83"/>
      <c r="X29" s="84"/>
      <c r="Y29" s="84"/>
      <c r="Z29" s="77"/>
      <c r="AA29" s="77"/>
      <c r="AB29" s="77"/>
      <c r="AC29" s="77"/>
      <c r="AD29" s="77"/>
      <c r="AE29" s="77"/>
      <c r="AF29" s="77"/>
      <c r="AG29" s="77"/>
      <c r="AH29" s="77"/>
      <c r="AI29" s="77"/>
      <c r="AJ29" s="77"/>
      <c r="AK29" s="77"/>
      <c r="AL29" s="77"/>
      <c r="AM29" s="77"/>
      <c r="AN29" s="77"/>
      <c r="AO29" s="77"/>
      <c r="AP29" s="77"/>
    </row>
    <row r="30" ht="15.75" customHeight="1" outlineLevel="1">
      <c r="A30" s="53"/>
      <c r="B30" s="54"/>
      <c r="C30" s="70" t="s">
        <v>20</v>
      </c>
      <c r="D30" s="53"/>
      <c r="E30" s="53"/>
      <c r="F30" s="53"/>
      <c r="G30" s="53"/>
      <c r="H30" s="53"/>
      <c r="I30" s="53"/>
      <c r="J30" s="71"/>
      <c r="K30" s="71">
        <f t="shared" ref="K30:O30" si="18">K22*K24*K25+K27</f>
        <v>14318.7085</v>
      </c>
      <c r="L30" s="71">
        <f t="shared" si="18"/>
        <v>15919.5485</v>
      </c>
      <c r="M30" s="71">
        <f t="shared" si="18"/>
        <v>19553.1104</v>
      </c>
      <c r="N30" s="71">
        <f t="shared" si="18"/>
        <v>19673.175</v>
      </c>
      <c r="O30" s="71">
        <f t="shared" si="18"/>
        <v>17832.7084</v>
      </c>
      <c r="P30" s="71">
        <f t="shared" ref="P30:T30" si="19">P22*P24*P25+P27+P29</f>
        <v>17154.02766</v>
      </c>
      <c r="Q30" s="71">
        <f t="shared" si="19"/>
        <v>17388.0797</v>
      </c>
      <c r="R30" s="71">
        <f t="shared" si="19"/>
        <v>18413.71223</v>
      </c>
      <c r="S30" s="71">
        <f t="shared" si="19"/>
        <v>19246.89362</v>
      </c>
      <c r="T30" s="71">
        <f t="shared" si="19"/>
        <v>20117.79422</v>
      </c>
      <c r="U30" s="66"/>
      <c r="V30" s="63">
        <f>RRI(5,O30,T30)</f>
        <v>0.02440717285</v>
      </c>
      <c r="W30" s="32"/>
      <c r="X30" s="33">
        <f>RRI(4,P30,T30)</f>
        <v>0.04064730505</v>
      </c>
      <c r="Y30" s="32"/>
      <c r="Z30" s="53"/>
      <c r="AA30" s="53"/>
      <c r="AB30" s="53"/>
      <c r="AC30" s="53"/>
      <c r="AD30" s="53"/>
      <c r="AE30" s="53"/>
      <c r="AF30" s="53"/>
      <c r="AG30" s="53"/>
      <c r="AH30" s="53"/>
      <c r="AI30" s="53"/>
      <c r="AJ30" s="53"/>
      <c r="AK30" s="53"/>
      <c r="AL30" s="53"/>
      <c r="AM30" s="53"/>
      <c r="AN30" s="53"/>
      <c r="AO30" s="53"/>
      <c r="AP30" s="53"/>
    </row>
    <row r="31" ht="15.75" customHeight="1" outlineLevel="1">
      <c r="A31" s="53"/>
      <c r="B31" s="54"/>
      <c r="C31" s="64" t="s">
        <v>13</v>
      </c>
      <c r="D31" s="54"/>
      <c r="E31" s="65" t="s">
        <v>13</v>
      </c>
      <c r="F31" s="53"/>
      <c r="G31" s="53"/>
      <c r="H31" s="53"/>
      <c r="I31" s="53"/>
      <c r="J31" s="66"/>
      <c r="K31" s="56"/>
      <c r="L31" s="67">
        <f t="shared" ref="L31:T31" si="20">L30/K30-1</f>
        <v>0.1118005859</v>
      </c>
      <c r="M31" s="67">
        <f t="shared" si="20"/>
        <v>0.228245286</v>
      </c>
      <c r="N31" s="67">
        <f t="shared" si="20"/>
        <v>0.006140434823</v>
      </c>
      <c r="O31" s="67">
        <f t="shared" si="20"/>
        <v>-0.09355208806</v>
      </c>
      <c r="P31" s="67">
        <f t="shared" si="20"/>
        <v>-0.03805819734</v>
      </c>
      <c r="Q31" s="67">
        <f t="shared" si="20"/>
        <v>0.01364414441</v>
      </c>
      <c r="R31" s="67">
        <f t="shared" si="20"/>
        <v>0.05898480774</v>
      </c>
      <c r="S31" s="67">
        <f t="shared" si="20"/>
        <v>0.04524787696</v>
      </c>
      <c r="T31" s="67">
        <f t="shared" si="20"/>
        <v>0.04524889176</v>
      </c>
      <c r="U31" s="67"/>
      <c r="V31" s="67"/>
      <c r="W31" s="68"/>
      <c r="X31" s="37"/>
      <c r="Y31" s="32"/>
      <c r="Z31" s="58"/>
      <c r="AA31" s="59"/>
      <c r="AB31" s="53"/>
      <c r="AC31" s="53"/>
      <c r="AD31" s="53"/>
      <c r="AE31" s="53"/>
      <c r="AF31" s="53"/>
      <c r="AG31" s="53"/>
      <c r="AH31" s="53"/>
      <c r="AI31" s="53"/>
      <c r="AJ31" s="53"/>
      <c r="AK31" s="53"/>
      <c r="AL31" s="53"/>
      <c r="AM31" s="53"/>
      <c r="AN31" s="53"/>
      <c r="AO31" s="53"/>
      <c r="AP31" s="53"/>
    </row>
    <row r="32" ht="15.75" customHeight="1" outlineLevel="1">
      <c r="A32" s="53"/>
      <c r="B32" s="54"/>
      <c r="C32" s="72"/>
      <c r="D32" s="53"/>
      <c r="E32" s="53"/>
      <c r="F32" s="53"/>
      <c r="G32" s="53"/>
      <c r="H32" s="53"/>
      <c r="I32" s="53"/>
      <c r="J32" s="53"/>
      <c r="K32" s="56"/>
      <c r="L32" s="56"/>
      <c r="M32" s="56"/>
      <c r="N32" s="56"/>
      <c r="O32" s="57"/>
      <c r="P32" s="57"/>
      <c r="Q32" s="57"/>
      <c r="R32" s="57"/>
      <c r="S32" s="57"/>
      <c r="T32" s="57"/>
      <c r="U32" s="57"/>
      <c r="V32" s="68"/>
      <c r="W32" s="68"/>
      <c r="X32" s="58"/>
      <c r="Y32" s="59"/>
      <c r="Z32" s="53"/>
      <c r="AA32" s="53"/>
      <c r="AB32" s="53"/>
      <c r="AC32" s="53"/>
      <c r="AD32" s="53"/>
      <c r="AE32" s="53"/>
      <c r="AF32" s="53"/>
      <c r="AG32" s="53"/>
      <c r="AH32" s="53"/>
      <c r="AI32" s="53"/>
      <c r="AJ32" s="53"/>
      <c r="AK32" s="53"/>
      <c r="AL32" s="53"/>
      <c r="AM32" s="53"/>
      <c r="AN32" s="53"/>
      <c r="AO32" s="53"/>
      <c r="AP32" s="53"/>
    </row>
    <row r="33" ht="15.75" customHeight="1" outlineLevel="1">
      <c r="A33" s="53"/>
      <c r="B33" s="54"/>
      <c r="C33" s="55" t="s">
        <v>21</v>
      </c>
      <c r="D33" s="53"/>
      <c r="E33" s="53"/>
      <c r="F33" s="53"/>
      <c r="G33" s="53"/>
      <c r="H33" s="53"/>
      <c r="I33" s="53"/>
      <c r="J33" s="53"/>
      <c r="K33" s="56"/>
      <c r="L33" s="56"/>
      <c r="M33" s="56"/>
      <c r="N33" s="56"/>
      <c r="O33" s="57"/>
      <c r="P33" s="57"/>
      <c r="Q33" s="57"/>
      <c r="R33" s="57"/>
      <c r="S33" s="57"/>
      <c r="T33" s="57"/>
      <c r="U33" s="57"/>
      <c r="V33" s="37"/>
      <c r="W33" s="32"/>
      <c r="X33" s="58"/>
      <c r="Y33" s="59"/>
      <c r="Z33" s="53"/>
      <c r="AA33" s="53"/>
      <c r="AB33" s="53"/>
      <c r="AC33" s="53"/>
      <c r="AD33" s="53"/>
      <c r="AE33" s="53"/>
      <c r="AF33" s="53"/>
      <c r="AG33" s="53"/>
      <c r="AH33" s="53"/>
      <c r="AI33" s="53"/>
      <c r="AJ33" s="53"/>
      <c r="AK33" s="53"/>
      <c r="AL33" s="53"/>
      <c r="AM33" s="53"/>
      <c r="AN33" s="53"/>
      <c r="AO33" s="53"/>
      <c r="AP33" s="53"/>
    </row>
    <row r="34" ht="15.75" customHeight="1" outlineLevel="1">
      <c r="A34" s="70"/>
      <c r="B34" s="85"/>
      <c r="C34" s="70" t="s">
        <v>22</v>
      </c>
      <c r="D34" s="70"/>
      <c r="E34" s="70"/>
      <c r="F34" s="70"/>
      <c r="G34" s="70"/>
      <c r="H34" s="70"/>
      <c r="I34" s="70"/>
      <c r="J34" s="86"/>
      <c r="K34" s="87">
        <v>13381.0</v>
      </c>
      <c r="L34" s="87">
        <v>15184.0</v>
      </c>
      <c r="M34" s="87">
        <v>17429.0</v>
      </c>
      <c r="N34" s="87">
        <v>16431.0</v>
      </c>
      <c r="O34" s="87">
        <v>13169.0</v>
      </c>
      <c r="P34" s="71">
        <f t="shared" ref="P34:T34" si="21">O34*(1+P35)</f>
        <v>12905.62</v>
      </c>
      <c r="Q34" s="71">
        <f t="shared" si="21"/>
        <v>10969.777</v>
      </c>
      <c r="R34" s="71">
        <f t="shared" si="21"/>
        <v>11518.26585</v>
      </c>
      <c r="S34" s="71">
        <f t="shared" si="21"/>
        <v>12094.17914</v>
      </c>
      <c r="T34" s="71">
        <f t="shared" si="21"/>
        <v>12698.8881</v>
      </c>
      <c r="U34" s="88"/>
      <c r="V34" s="63">
        <f>RRI(5,O34,T34)</f>
        <v>-0.007243864677</v>
      </c>
      <c r="W34" s="32"/>
      <c r="X34" s="33">
        <f>RRI(4,P34,T34)</f>
        <v>-0.004028971077</v>
      </c>
      <c r="Y34" s="32"/>
      <c r="Z34" s="70"/>
      <c r="AA34" s="70"/>
      <c r="AB34" s="70"/>
      <c r="AC34" s="70"/>
      <c r="AD34" s="70"/>
      <c r="AE34" s="70"/>
      <c r="AF34" s="70"/>
      <c r="AG34" s="70"/>
      <c r="AH34" s="70"/>
      <c r="AI34" s="70"/>
      <c r="AJ34" s="70"/>
      <c r="AK34" s="70"/>
      <c r="AL34" s="70"/>
      <c r="AM34" s="70"/>
      <c r="AN34" s="70"/>
      <c r="AO34" s="70"/>
      <c r="AP34" s="70"/>
    </row>
    <row r="35" ht="15.75" customHeight="1" outlineLevel="1">
      <c r="A35" s="53"/>
      <c r="B35" s="54"/>
      <c r="C35" s="64" t="s">
        <v>13</v>
      </c>
      <c r="D35" s="54"/>
      <c r="E35" s="65" t="s">
        <v>13</v>
      </c>
      <c r="F35" s="53"/>
      <c r="G35" s="53"/>
      <c r="H35" s="53"/>
      <c r="I35" s="53"/>
      <c r="J35" s="66"/>
      <c r="K35" s="56"/>
      <c r="L35" s="67">
        <f t="shared" ref="L35:O35" si="22">L34/K34-1</f>
        <v>0.1347432927</v>
      </c>
      <c r="M35" s="67">
        <f t="shared" si="22"/>
        <v>0.1478530032</v>
      </c>
      <c r="N35" s="67">
        <f t="shared" si="22"/>
        <v>-0.05726088703</v>
      </c>
      <c r="O35" s="67">
        <f t="shared" si="22"/>
        <v>-0.1985271742</v>
      </c>
      <c r="P35" s="67">
        <v>-0.02</v>
      </c>
      <c r="Q35" s="76">
        <v>-0.15</v>
      </c>
      <c r="R35" s="67">
        <v>0.05</v>
      </c>
      <c r="S35" s="67">
        <v>0.05</v>
      </c>
      <c r="T35" s="67">
        <v>0.05</v>
      </c>
      <c r="U35" s="67"/>
      <c r="V35" s="67"/>
      <c r="W35" s="68"/>
      <c r="X35" s="37"/>
      <c r="Y35" s="32"/>
      <c r="Z35" s="58"/>
      <c r="AA35" s="59"/>
      <c r="AB35" s="53"/>
      <c r="AC35" s="53"/>
      <c r="AD35" s="53"/>
      <c r="AE35" s="53"/>
      <c r="AF35" s="53"/>
      <c r="AG35" s="53"/>
      <c r="AH35" s="53"/>
      <c r="AI35" s="53"/>
      <c r="AJ35" s="53"/>
      <c r="AK35" s="53"/>
      <c r="AL35" s="53"/>
      <c r="AM35" s="53"/>
      <c r="AN35" s="53"/>
      <c r="AO35" s="53"/>
      <c r="AP35" s="53"/>
    </row>
    <row r="36" ht="15.75" customHeight="1" outlineLevel="1">
      <c r="A36" s="42"/>
      <c r="B36" s="42"/>
      <c r="C36" s="43"/>
      <c r="D36" s="89"/>
      <c r="E36" s="89"/>
      <c r="F36" s="89"/>
      <c r="G36" s="89"/>
      <c r="H36" s="89"/>
      <c r="I36" s="89"/>
      <c r="J36" s="89"/>
      <c r="K36" s="90"/>
      <c r="L36" s="90"/>
      <c r="M36" s="90"/>
      <c r="N36" s="91"/>
      <c r="O36" s="92"/>
      <c r="P36" s="92"/>
      <c r="Q36" s="92"/>
      <c r="R36" s="92"/>
      <c r="S36" s="47"/>
      <c r="T36" s="48"/>
      <c r="U36" s="49"/>
      <c r="V36" s="37"/>
      <c r="W36" s="93"/>
      <c r="X36" s="50"/>
      <c r="Y36" s="51"/>
      <c r="Z36" s="49"/>
      <c r="AA36" s="49"/>
      <c r="AB36" s="49"/>
      <c r="AC36" s="49"/>
      <c r="AD36" s="49"/>
      <c r="AE36" s="49"/>
      <c r="AF36" s="49"/>
      <c r="AG36" s="49"/>
      <c r="AH36" s="49"/>
      <c r="AI36" s="49"/>
      <c r="AJ36" s="49"/>
      <c r="AK36" s="49"/>
      <c r="AL36" s="49"/>
      <c r="AM36" s="49"/>
      <c r="AN36" s="49"/>
      <c r="AO36" s="49"/>
      <c r="AP36" s="49"/>
    </row>
    <row r="37" ht="15.75" customHeight="1" outlineLevel="1">
      <c r="A37" s="42"/>
      <c r="B37" s="42"/>
      <c r="C37" s="43"/>
      <c r="D37" s="89"/>
      <c r="E37" s="89"/>
      <c r="F37" s="89"/>
      <c r="G37" s="89"/>
      <c r="H37" s="89"/>
      <c r="I37" s="89"/>
      <c r="J37" s="89"/>
      <c r="K37" s="90"/>
      <c r="L37" s="90"/>
      <c r="M37" s="90"/>
      <c r="N37" s="91"/>
      <c r="O37" s="92"/>
      <c r="P37" s="92"/>
      <c r="Q37" s="92"/>
      <c r="R37" s="92"/>
      <c r="S37" s="47"/>
      <c r="T37" s="48"/>
      <c r="U37" s="49"/>
      <c r="V37" s="37"/>
      <c r="W37" s="93"/>
      <c r="X37" s="50"/>
      <c r="Y37" s="51"/>
      <c r="Z37" s="49"/>
      <c r="AA37" s="49"/>
      <c r="AB37" s="49"/>
      <c r="AC37" s="49"/>
      <c r="AD37" s="49"/>
      <c r="AE37" s="49"/>
      <c r="AF37" s="49"/>
      <c r="AG37" s="49"/>
      <c r="AH37" s="49"/>
      <c r="AI37" s="49"/>
      <c r="AJ37" s="49"/>
      <c r="AK37" s="49"/>
      <c r="AL37" s="49"/>
      <c r="AM37" s="49"/>
      <c r="AN37" s="49"/>
      <c r="AO37" s="49"/>
      <c r="AP37" s="49"/>
    </row>
    <row r="38" ht="15.75" customHeight="1" outlineLevel="1">
      <c r="A38" s="42"/>
      <c r="B38" s="42"/>
      <c r="C38" s="43" t="s">
        <v>23</v>
      </c>
      <c r="D38" s="89"/>
      <c r="E38" s="89"/>
      <c r="F38" s="89"/>
      <c r="G38" s="89"/>
      <c r="H38" s="89"/>
      <c r="I38" s="89"/>
      <c r="J38" s="89"/>
      <c r="K38" s="94">
        <v>74094.0</v>
      </c>
      <c r="L38" s="94">
        <v>84628.0</v>
      </c>
      <c r="M38" s="94">
        <v>97287.0</v>
      </c>
      <c r="N38" s="94">
        <v>100338.0</v>
      </c>
      <c r="O38" s="95">
        <v>90958.0</v>
      </c>
      <c r="P38" s="95">
        <f t="shared" ref="P38:T38" si="23">P18+P30+P34</f>
        <v>91080.1946</v>
      </c>
      <c r="Q38" s="95">
        <f t="shared" si="23"/>
        <v>87262.51617</v>
      </c>
      <c r="R38" s="95">
        <f t="shared" si="23"/>
        <v>89390.34135</v>
      </c>
      <c r="S38" s="95">
        <f t="shared" si="23"/>
        <v>93195.60807</v>
      </c>
      <c r="T38" s="95">
        <f t="shared" si="23"/>
        <v>97482.50626</v>
      </c>
      <c r="U38" s="49"/>
      <c r="V38" s="63">
        <f>RRI(5,O38,T38)</f>
        <v>0.01395144103</v>
      </c>
      <c r="W38" s="32"/>
      <c r="X38" s="33">
        <f>RRI(4,P38,T38)</f>
        <v>0.0171281737</v>
      </c>
      <c r="Y38" s="32"/>
      <c r="Z38" s="49"/>
      <c r="AA38" s="49"/>
      <c r="AB38" s="49"/>
      <c r="AC38" s="49"/>
      <c r="AD38" s="49"/>
      <c r="AE38" s="49"/>
      <c r="AF38" s="49"/>
      <c r="AG38" s="49"/>
      <c r="AH38" s="49"/>
      <c r="AI38" s="49"/>
      <c r="AJ38" s="49"/>
      <c r="AK38" s="49"/>
      <c r="AL38" s="49"/>
      <c r="AM38" s="49"/>
      <c r="AN38" s="49"/>
      <c r="AO38" s="49"/>
      <c r="AP38" s="49"/>
    </row>
    <row r="39" ht="15.75" customHeight="1" outlineLevel="1">
      <c r="A39" s="42"/>
      <c r="B39" s="42"/>
      <c r="C39" s="43"/>
      <c r="D39" s="89"/>
      <c r="E39" s="89"/>
      <c r="F39" s="89"/>
      <c r="G39" s="89"/>
      <c r="H39" s="89"/>
      <c r="I39" s="89"/>
      <c r="J39" s="89"/>
      <c r="K39" s="90"/>
      <c r="L39" s="90"/>
      <c r="M39" s="90"/>
      <c r="N39" s="91"/>
      <c r="O39" s="92"/>
      <c r="P39" s="92"/>
      <c r="Q39" s="92"/>
      <c r="R39" s="92"/>
      <c r="S39" s="47"/>
      <c r="T39" s="48"/>
      <c r="U39" s="49"/>
      <c r="V39" s="37"/>
      <c r="W39" s="93"/>
      <c r="X39" s="50"/>
      <c r="Y39" s="51"/>
      <c r="Z39" s="49"/>
      <c r="AA39" s="49"/>
      <c r="AB39" s="49"/>
      <c r="AC39" s="49"/>
      <c r="AD39" s="49"/>
      <c r="AE39" s="49"/>
      <c r="AF39" s="49"/>
      <c r="AG39" s="49"/>
      <c r="AH39" s="49"/>
      <c r="AI39" s="49"/>
      <c r="AJ39" s="49"/>
      <c r="AK39" s="49"/>
      <c r="AL39" s="49"/>
      <c r="AM39" s="49"/>
      <c r="AN39" s="49"/>
      <c r="AO39" s="49"/>
      <c r="AP39" s="49"/>
    </row>
    <row r="40" ht="15.75" customHeight="1" outlineLevel="1">
      <c r="A40" s="42"/>
      <c r="B40" s="42"/>
      <c r="C40" s="53" t="s">
        <v>12</v>
      </c>
      <c r="D40" s="89"/>
      <c r="E40" s="89"/>
      <c r="F40" s="89"/>
      <c r="G40" s="89"/>
      <c r="H40" s="89"/>
      <c r="I40" s="89"/>
      <c r="J40" s="89"/>
      <c r="K40" s="96">
        <f t="shared" ref="K40:T40" si="24">K13+K22</f>
        <v>21.87</v>
      </c>
      <c r="L40" s="96">
        <f t="shared" si="24"/>
        <v>24.67</v>
      </c>
      <c r="M40" s="96">
        <f t="shared" si="24"/>
        <v>25.25</v>
      </c>
      <c r="N40" s="96">
        <f t="shared" si="24"/>
        <v>24.28</v>
      </c>
      <c r="O40" s="97">
        <f t="shared" si="24"/>
        <v>22.29</v>
      </c>
      <c r="P40" s="97">
        <f t="shared" si="24"/>
        <v>22.31184</v>
      </c>
      <c r="Q40" s="97">
        <f t="shared" si="24"/>
        <v>20.7908856</v>
      </c>
      <c r="R40" s="97">
        <f t="shared" si="24"/>
        <v>20.47224197</v>
      </c>
      <c r="S40" s="97">
        <f t="shared" si="24"/>
        <v>20.69332202</v>
      </c>
      <c r="T40" s="97">
        <f t="shared" si="24"/>
        <v>21.00372185</v>
      </c>
      <c r="U40" s="49"/>
      <c r="V40" s="37"/>
      <c r="W40" s="93"/>
      <c r="X40" s="33">
        <f>RRI(4,P40,T40)</f>
        <v>-0.01499095638</v>
      </c>
      <c r="Y40" s="32"/>
      <c r="Z40" s="49"/>
      <c r="AA40" s="49"/>
      <c r="AB40" s="49"/>
      <c r="AC40" s="49"/>
      <c r="AD40" s="49"/>
      <c r="AE40" s="49"/>
      <c r="AF40" s="49"/>
      <c r="AG40" s="49"/>
      <c r="AH40" s="49"/>
      <c r="AI40" s="49"/>
      <c r="AJ40" s="49"/>
      <c r="AK40" s="49"/>
      <c r="AL40" s="49"/>
      <c r="AM40" s="49"/>
      <c r="AN40" s="49"/>
      <c r="AO40" s="49"/>
      <c r="AP40" s="49"/>
    </row>
    <row r="41" ht="15.75" customHeight="1" outlineLevel="1">
      <c r="A41" s="53"/>
      <c r="B41" s="54"/>
      <c r="C41" s="64" t="s">
        <v>13</v>
      </c>
      <c r="D41" s="54"/>
      <c r="E41" s="65" t="s">
        <v>13</v>
      </c>
      <c r="F41" s="53"/>
      <c r="G41" s="53"/>
      <c r="H41" s="53"/>
      <c r="I41" s="53"/>
      <c r="J41" s="66"/>
      <c r="K41" s="56"/>
      <c r="L41" s="67">
        <f t="shared" ref="L41:T41" si="25">L40/K40-1</f>
        <v>0.1280292638</v>
      </c>
      <c r="M41" s="67">
        <f t="shared" si="25"/>
        <v>0.02351033644</v>
      </c>
      <c r="N41" s="67">
        <f t="shared" si="25"/>
        <v>-0.03841584158</v>
      </c>
      <c r="O41" s="67">
        <f t="shared" si="25"/>
        <v>-0.08196046129</v>
      </c>
      <c r="P41" s="67">
        <f t="shared" si="25"/>
        <v>0.0009798115747</v>
      </c>
      <c r="Q41" s="67">
        <f t="shared" si="25"/>
        <v>-0.06816803993</v>
      </c>
      <c r="R41" s="67">
        <f t="shared" si="25"/>
        <v>-0.01532612117</v>
      </c>
      <c r="S41" s="67">
        <f t="shared" si="25"/>
        <v>0.01079901541</v>
      </c>
      <c r="T41" s="67">
        <f t="shared" si="25"/>
        <v>0.015</v>
      </c>
      <c r="U41" s="67"/>
      <c r="V41" s="67"/>
      <c r="W41" s="68"/>
      <c r="X41" s="37"/>
      <c r="Y41" s="32"/>
      <c r="Z41" s="58"/>
      <c r="AA41" s="59"/>
      <c r="AB41" s="53"/>
      <c r="AC41" s="53"/>
      <c r="AD41" s="53"/>
      <c r="AE41" s="53"/>
      <c r="AF41" s="53"/>
      <c r="AG41" s="53"/>
      <c r="AH41" s="53"/>
      <c r="AI41" s="53"/>
      <c r="AJ41" s="53"/>
      <c r="AK41" s="53"/>
      <c r="AL41" s="53"/>
      <c r="AM41" s="53"/>
      <c r="AN41" s="53"/>
      <c r="AO41" s="53"/>
      <c r="AP41" s="53"/>
    </row>
    <row r="42" ht="15.75" customHeight="1" outlineLevel="1">
      <c r="A42" s="42"/>
      <c r="B42" s="42"/>
      <c r="C42" s="43"/>
      <c r="D42" s="89"/>
      <c r="E42" s="89"/>
      <c r="F42" s="89"/>
      <c r="G42" s="89"/>
      <c r="H42" s="89"/>
      <c r="I42" s="89"/>
      <c r="J42" s="89"/>
      <c r="K42" s="90"/>
      <c r="L42" s="90"/>
      <c r="M42" s="90"/>
      <c r="N42" s="91"/>
      <c r="O42" s="92"/>
      <c r="P42" s="92"/>
      <c r="Q42" s="92"/>
      <c r="R42" s="92"/>
      <c r="S42" s="47"/>
      <c r="T42" s="48"/>
      <c r="U42" s="49"/>
      <c r="V42" s="37"/>
      <c r="W42" s="93"/>
      <c r="X42" s="50"/>
      <c r="Y42" s="51"/>
      <c r="Z42" s="49"/>
      <c r="AA42" s="49"/>
      <c r="AB42" s="49"/>
      <c r="AC42" s="49"/>
      <c r="AD42" s="49"/>
      <c r="AE42" s="49"/>
      <c r="AF42" s="49"/>
      <c r="AG42" s="49"/>
      <c r="AH42" s="49"/>
      <c r="AI42" s="49"/>
      <c r="AJ42" s="49"/>
      <c r="AK42" s="49"/>
      <c r="AL42" s="49"/>
      <c r="AM42" s="49"/>
      <c r="AN42" s="49"/>
      <c r="AO42" s="49"/>
      <c r="AP42" s="49"/>
    </row>
    <row r="43" ht="15.75" customHeight="1" outlineLevel="1">
      <c r="A43" s="42"/>
      <c r="B43" s="42"/>
      <c r="C43" s="43"/>
      <c r="D43" s="89"/>
      <c r="E43" s="89"/>
      <c r="F43" s="89"/>
      <c r="G43" s="89"/>
      <c r="H43" s="89"/>
      <c r="I43" s="89"/>
      <c r="J43" s="89"/>
      <c r="K43" s="90"/>
      <c r="L43" s="90"/>
      <c r="M43" s="90"/>
      <c r="N43" s="91"/>
      <c r="O43" s="92"/>
      <c r="P43" s="92"/>
      <c r="Q43" s="92"/>
      <c r="R43" s="92"/>
      <c r="S43" s="47"/>
      <c r="T43" s="48"/>
      <c r="U43" s="49"/>
      <c r="V43" s="37"/>
      <c r="W43" s="93"/>
      <c r="X43" s="50"/>
      <c r="Y43" s="51"/>
      <c r="Z43" s="49"/>
      <c r="AA43" s="49"/>
      <c r="AB43" s="49"/>
      <c r="AC43" s="49"/>
      <c r="AD43" s="49"/>
      <c r="AE43" s="49"/>
      <c r="AF43" s="49"/>
      <c r="AG43" s="49"/>
      <c r="AH43" s="49"/>
      <c r="AI43" s="49"/>
      <c r="AJ43" s="49"/>
      <c r="AK43" s="49"/>
      <c r="AL43" s="49"/>
      <c r="AM43" s="49"/>
      <c r="AN43" s="49"/>
      <c r="AO43" s="49"/>
      <c r="AP43" s="49"/>
    </row>
    <row r="44" ht="15.75" customHeight="1" outlineLevel="1">
      <c r="A44" s="42"/>
      <c r="B44" s="42"/>
      <c r="C44" s="43"/>
      <c r="D44" s="89"/>
      <c r="E44" s="89"/>
      <c r="F44" s="89"/>
      <c r="G44" s="89"/>
      <c r="H44" s="89"/>
      <c r="I44" s="89"/>
      <c r="J44" s="89"/>
      <c r="K44" s="90"/>
      <c r="L44" s="90"/>
      <c r="M44" s="90"/>
      <c r="N44" s="91"/>
      <c r="O44" s="92"/>
      <c r="P44" s="92"/>
      <c r="Q44" s="92"/>
      <c r="R44" s="92"/>
      <c r="S44" s="47"/>
      <c r="T44" s="48"/>
      <c r="U44" s="49"/>
      <c r="V44" s="37"/>
      <c r="W44" s="93"/>
      <c r="X44" s="50"/>
      <c r="Y44" s="51"/>
      <c r="Z44" s="49"/>
      <c r="AA44" s="49"/>
      <c r="AB44" s="49"/>
      <c r="AC44" s="49"/>
      <c r="AD44" s="49"/>
      <c r="AE44" s="49"/>
      <c r="AF44" s="49"/>
      <c r="AG44" s="49"/>
      <c r="AH44" s="49"/>
      <c r="AI44" s="49"/>
      <c r="AJ44" s="49"/>
      <c r="AK44" s="49"/>
      <c r="AL44" s="49"/>
      <c r="AM44" s="49"/>
      <c r="AN44" s="49"/>
      <c r="AO44" s="49"/>
      <c r="AP44" s="49"/>
    </row>
    <row r="45" ht="15.75" customHeight="1" outlineLevel="1">
      <c r="A45" s="42"/>
      <c r="B45" s="42"/>
      <c r="C45" s="43"/>
      <c r="D45" s="89"/>
      <c r="E45" s="89"/>
      <c r="F45" s="89"/>
      <c r="G45" s="89"/>
      <c r="H45" s="89"/>
      <c r="I45" s="89"/>
      <c r="J45" s="89"/>
      <c r="K45" s="90"/>
      <c r="L45" s="90"/>
      <c r="M45" s="90"/>
      <c r="N45" s="91"/>
      <c r="O45" s="92"/>
      <c r="P45" s="92"/>
      <c r="Q45" s="92"/>
      <c r="R45" s="92"/>
      <c r="S45" s="47"/>
      <c r="T45" s="48"/>
      <c r="U45" s="49"/>
      <c r="V45" s="37"/>
      <c r="W45" s="93"/>
      <c r="X45" s="50"/>
      <c r="Y45" s="51"/>
      <c r="Z45" s="49"/>
      <c r="AA45" s="49"/>
      <c r="AB45" s="49"/>
      <c r="AC45" s="49"/>
      <c r="AD45" s="49"/>
      <c r="AE45" s="49"/>
      <c r="AF45" s="49"/>
      <c r="AG45" s="49"/>
      <c r="AH45" s="49"/>
      <c r="AI45" s="49"/>
      <c r="AJ45" s="49"/>
      <c r="AK45" s="49"/>
      <c r="AL45" s="49"/>
      <c r="AM45" s="49"/>
      <c r="AN45" s="49"/>
      <c r="AO45" s="49"/>
      <c r="AP45" s="49"/>
    </row>
    <row r="46" ht="15.75" customHeight="1" outlineLevel="1">
      <c r="A46" s="42"/>
      <c r="B46" s="42"/>
      <c r="C46" s="43"/>
      <c r="D46" s="89"/>
      <c r="E46" s="89"/>
      <c r="F46" s="89"/>
      <c r="G46" s="89"/>
      <c r="H46" s="89"/>
      <c r="I46" s="89"/>
      <c r="J46" s="89"/>
      <c r="K46" s="90"/>
      <c r="L46" s="90"/>
      <c r="M46" s="90"/>
      <c r="N46" s="91"/>
      <c r="O46" s="92"/>
      <c r="P46" s="92"/>
      <c r="Q46" s="92"/>
      <c r="R46" s="92"/>
      <c r="S46" s="47"/>
      <c r="T46" s="48"/>
      <c r="U46" s="49"/>
      <c r="V46" s="37"/>
      <c r="W46" s="93"/>
      <c r="X46" s="50"/>
      <c r="Y46" s="51"/>
      <c r="Z46" s="49"/>
      <c r="AA46" s="49"/>
      <c r="AB46" s="49"/>
      <c r="AC46" s="49"/>
      <c r="AD46" s="49"/>
      <c r="AE46" s="49"/>
      <c r="AF46" s="49"/>
      <c r="AG46" s="49"/>
      <c r="AH46" s="49"/>
      <c r="AI46" s="49"/>
      <c r="AJ46" s="49"/>
      <c r="AK46" s="49"/>
      <c r="AL46" s="49"/>
      <c r="AM46" s="49"/>
      <c r="AN46" s="49"/>
      <c r="AO46" s="49"/>
      <c r="AP46" s="49"/>
    </row>
    <row r="47" ht="15.75" customHeight="1" outlineLevel="1">
      <c r="A47" s="42"/>
      <c r="B47" s="42"/>
      <c r="C47" s="43"/>
      <c r="D47" s="89"/>
      <c r="E47" s="89"/>
      <c r="F47" s="89"/>
      <c r="G47" s="89"/>
      <c r="H47" s="89"/>
      <c r="I47" s="89"/>
      <c r="J47" s="89"/>
      <c r="K47" s="90"/>
      <c r="L47" s="90"/>
      <c r="M47" s="90"/>
      <c r="N47" s="91"/>
      <c r="O47" s="92"/>
      <c r="P47" s="92"/>
      <c r="Q47" s="92"/>
      <c r="R47" s="92"/>
      <c r="S47" s="47"/>
      <c r="T47" s="48"/>
      <c r="U47" s="49"/>
      <c r="V47" s="37"/>
      <c r="W47" s="93"/>
      <c r="X47" s="50"/>
      <c r="Y47" s="51"/>
      <c r="Z47" s="49"/>
      <c r="AA47" s="49"/>
      <c r="AB47" s="49"/>
      <c r="AC47" s="49"/>
      <c r="AD47" s="49"/>
      <c r="AE47" s="49"/>
      <c r="AF47" s="49"/>
      <c r="AG47" s="49"/>
      <c r="AH47" s="49"/>
      <c r="AI47" s="49"/>
      <c r="AJ47" s="49"/>
      <c r="AK47" s="49"/>
      <c r="AL47" s="49"/>
      <c r="AM47" s="49"/>
      <c r="AN47" s="49"/>
      <c r="AO47" s="49"/>
      <c r="AP47" s="49"/>
    </row>
    <row r="48" ht="15.75" customHeight="1" outlineLevel="1">
      <c r="A48" s="42"/>
      <c r="B48" s="42"/>
      <c r="C48" s="43"/>
      <c r="D48" s="89"/>
      <c r="E48" s="89"/>
      <c r="F48" s="89"/>
      <c r="G48" s="89"/>
      <c r="H48" s="89"/>
      <c r="I48" s="89"/>
      <c r="J48" s="89"/>
      <c r="K48" s="90"/>
      <c r="L48" s="90"/>
      <c r="M48" s="90"/>
      <c r="N48" s="91"/>
      <c r="O48" s="92"/>
      <c r="P48" s="92"/>
      <c r="Q48" s="92"/>
      <c r="R48" s="92"/>
      <c r="S48" s="47"/>
      <c r="T48" s="48"/>
      <c r="U48" s="49"/>
      <c r="V48" s="37"/>
      <c r="W48" s="93"/>
      <c r="X48" s="50"/>
      <c r="Y48" s="51"/>
      <c r="Z48" s="49"/>
      <c r="AA48" s="49"/>
      <c r="AB48" s="49"/>
      <c r="AC48" s="49"/>
      <c r="AD48" s="49"/>
      <c r="AE48" s="49"/>
      <c r="AF48" s="49"/>
      <c r="AG48" s="49"/>
      <c r="AH48" s="49"/>
      <c r="AI48" s="49"/>
      <c r="AJ48" s="49"/>
      <c r="AK48" s="49"/>
      <c r="AL48" s="49"/>
      <c r="AM48" s="49"/>
      <c r="AN48" s="49"/>
      <c r="AO48" s="49"/>
      <c r="AP48" s="49"/>
    </row>
    <row r="49" ht="15.75" customHeight="1" outlineLevel="1">
      <c r="A49" s="42"/>
      <c r="B49" s="42"/>
      <c r="C49" s="43"/>
      <c r="D49" s="89"/>
      <c r="E49" s="89"/>
      <c r="F49" s="89"/>
      <c r="G49" s="89"/>
      <c r="H49" s="89"/>
      <c r="I49" s="89"/>
      <c r="J49" s="89"/>
      <c r="K49" s="90"/>
      <c r="L49" s="90"/>
      <c r="M49" s="90"/>
      <c r="N49" s="91"/>
      <c r="O49" s="92"/>
      <c r="P49" s="92"/>
      <c r="Q49" s="92"/>
      <c r="R49" s="92"/>
      <c r="S49" s="47"/>
      <c r="T49" s="48"/>
      <c r="U49" s="49"/>
      <c r="V49" s="37"/>
      <c r="W49" s="93"/>
      <c r="X49" s="50"/>
      <c r="Y49" s="51"/>
      <c r="Z49" s="49"/>
      <c r="AA49" s="49"/>
      <c r="AB49" s="49"/>
      <c r="AC49" s="49"/>
      <c r="AD49" s="49"/>
      <c r="AE49" s="49"/>
      <c r="AF49" s="49"/>
      <c r="AG49" s="49"/>
      <c r="AH49" s="49"/>
      <c r="AI49" s="49"/>
      <c r="AJ49" s="49"/>
      <c r="AK49" s="49"/>
      <c r="AL49" s="49"/>
      <c r="AM49" s="49"/>
      <c r="AN49" s="49"/>
      <c r="AO49" s="49"/>
      <c r="AP49" s="49"/>
    </row>
    <row r="50" ht="15.75" customHeight="1" outlineLevel="1">
      <c r="A50" s="42"/>
      <c r="B50" s="42"/>
      <c r="C50" s="43"/>
      <c r="D50" s="89"/>
      <c r="E50" s="89"/>
      <c r="F50" s="89"/>
      <c r="G50" s="89"/>
      <c r="H50" s="89"/>
      <c r="I50" s="89"/>
      <c r="J50" s="89"/>
      <c r="K50" s="90"/>
      <c r="L50" s="90"/>
      <c r="M50" s="90"/>
      <c r="N50" s="91"/>
      <c r="O50" s="92"/>
      <c r="P50" s="92"/>
      <c r="Q50" s="92"/>
      <c r="R50" s="92"/>
      <c r="S50" s="47"/>
      <c r="T50" s="48"/>
      <c r="U50" s="49"/>
      <c r="V50" s="37"/>
      <c r="W50" s="93"/>
      <c r="X50" s="50"/>
      <c r="Y50" s="51"/>
      <c r="Z50" s="49"/>
      <c r="AA50" s="49"/>
      <c r="AB50" s="49"/>
      <c r="AC50" s="49"/>
      <c r="AD50" s="49"/>
      <c r="AE50" s="49"/>
      <c r="AF50" s="49"/>
      <c r="AG50" s="49"/>
      <c r="AH50" s="49"/>
      <c r="AI50" s="49"/>
      <c r="AJ50" s="49"/>
      <c r="AK50" s="49"/>
      <c r="AL50" s="49"/>
      <c r="AM50" s="49"/>
      <c r="AN50" s="49"/>
      <c r="AO50" s="49"/>
      <c r="AP50" s="49"/>
    </row>
    <row r="51" ht="15.75" customHeight="1" outlineLevel="1">
      <c r="A51" s="42"/>
      <c r="B51" s="42"/>
      <c r="C51" s="43"/>
      <c r="D51" s="89"/>
      <c r="E51" s="89"/>
      <c r="F51" s="89"/>
      <c r="G51" s="89"/>
      <c r="H51" s="89"/>
      <c r="I51" s="89"/>
      <c r="J51" s="89"/>
      <c r="K51" s="90"/>
      <c r="L51" s="90"/>
      <c r="M51" s="90"/>
      <c r="N51" s="91"/>
      <c r="O51" s="92"/>
      <c r="P51" s="92"/>
      <c r="Q51" s="92"/>
      <c r="R51" s="92"/>
      <c r="S51" s="47"/>
      <c r="T51" s="48"/>
      <c r="U51" s="49"/>
      <c r="V51" s="37"/>
      <c r="W51" s="93"/>
      <c r="X51" s="50"/>
      <c r="Y51" s="51"/>
      <c r="Z51" s="49"/>
      <c r="AA51" s="49"/>
      <c r="AB51" s="49"/>
      <c r="AC51" s="49"/>
      <c r="AD51" s="49"/>
      <c r="AE51" s="49"/>
      <c r="AF51" s="49"/>
      <c r="AG51" s="49"/>
      <c r="AH51" s="49"/>
      <c r="AI51" s="49"/>
      <c r="AJ51" s="49"/>
      <c r="AK51" s="49"/>
      <c r="AL51" s="49"/>
      <c r="AM51" s="49"/>
      <c r="AN51" s="49"/>
      <c r="AO51" s="49"/>
      <c r="AP51" s="49"/>
    </row>
    <row r="52" ht="15.75" customHeight="1" outlineLevel="1">
      <c r="A52" s="42"/>
      <c r="B52" s="42"/>
      <c r="C52" s="43"/>
      <c r="D52" s="89"/>
      <c r="E52" s="89"/>
      <c r="F52" s="89"/>
      <c r="G52" s="89"/>
      <c r="H52" s="89"/>
      <c r="I52" s="89"/>
      <c r="J52" s="89"/>
      <c r="K52" s="90"/>
      <c r="L52" s="90"/>
      <c r="M52" s="90"/>
      <c r="N52" s="91"/>
      <c r="O52" s="92"/>
      <c r="P52" s="92"/>
      <c r="Q52" s="92"/>
      <c r="R52" s="92"/>
      <c r="S52" s="47"/>
      <c r="T52" s="48"/>
      <c r="U52" s="49"/>
      <c r="V52" s="37"/>
      <c r="W52" s="93"/>
      <c r="X52" s="50"/>
      <c r="Y52" s="51"/>
      <c r="Z52" s="49"/>
      <c r="AA52" s="49"/>
      <c r="AB52" s="49"/>
      <c r="AC52" s="49"/>
      <c r="AD52" s="49"/>
      <c r="AE52" s="49"/>
      <c r="AF52" s="49"/>
      <c r="AG52" s="49"/>
      <c r="AH52" s="49"/>
      <c r="AI52" s="49"/>
      <c r="AJ52" s="49"/>
      <c r="AK52" s="49"/>
      <c r="AL52" s="49"/>
      <c r="AM52" s="49"/>
      <c r="AN52" s="49"/>
      <c r="AO52" s="49"/>
      <c r="AP52" s="49"/>
    </row>
    <row r="53" ht="15.75" customHeight="1" outlineLevel="1">
      <c r="A53" s="42"/>
      <c r="B53" s="42"/>
      <c r="C53" s="98"/>
      <c r="D53" s="89"/>
      <c r="E53" s="89"/>
      <c r="F53" s="89"/>
      <c r="G53" s="89"/>
      <c r="H53" s="89"/>
      <c r="I53" s="89"/>
      <c r="J53" s="89"/>
      <c r="K53" s="90"/>
      <c r="L53" s="90"/>
      <c r="M53" s="90"/>
      <c r="N53" s="91"/>
      <c r="O53" s="99"/>
      <c r="P53" s="99"/>
      <c r="Q53" s="99"/>
      <c r="R53" s="99"/>
      <c r="S53" s="47"/>
      <c r="T53" s="48"/>
      <c r="U53" s="49"/>
      <c r="V53" s="31"/>
      <c r="W53" s="32"/>
      <c r="X53" s="50"/>
      <c r="Y53" s="51"/>
      <c r="Z53" s="49"/>
      <c r="AA53" s="49"/>
      <c r="AB53" s="49"/>
      <c r="AC53" s="49"/>
      <c r="AD53" s="49"/>
      <c r="AE53" s="49"/>
      <c r="AF53" s="49"/>
      <c r="AG53" s="49"/>
      <c r="AH53" s="49"/>
      <c r="AI53" s="49"/>
      <c r="AJ53" s="49"/>
      <c r="AK53" s="49"/>
      <c r="AL53" s="49"/>
      <c r="AM53" s="49"/>
      <c r="AN53" s="49"/>
      <c r="AO53" s="49"/>
      <c r="AP53" s="49"/>
    </row>
    <row r="54" ht="15.75" customHeight="1">
      <c r="A54" s="100"/>
      <c r="B54" s="100" t="s">
        <v>24</v>
      </c>
      <c r="C54" s="100"/>
      <c r="D54" s="101"/>
      <c r="E54" s="101"/>
      <c r="F54" s="101"/>
      <c r="G54" s="101"/>
      <c r="H54" s="101"/>
      <c r="I54" s="101"/>
      <c r="J54" s="102"/>
      <c r="K54" s="102"/>
      <c r="L54" s="102"/>
      <c r="M54" s="102"/>
      <c r="N54" s="102"/>
      <c r="O54" s="102"/>
      <c r="P54" s="103">
        <f t="shared" ref="P54:T54" si="26">P7*P121</f>
        <v>0</v>
      </c>
      <c r="Q54" s="103">
        <f t="shared" si="26"/>
        <v>0</v>
      </c>
      <c r="R54" s="103">
        <f t="shared" si="26"/>
        <v>0</v>
      </c>
      <c r="S54" s="103">
        <f t="shared" si="26"/>
        <v>0</v>
      </c>
      <c r="T54" s="103">
        <f t="shared" si="26"/>
        <v>0</v>
      </c>
      <c r="U54" s="104"/>
      <c r="V54" s="37"/>
      <c r="W54" s="32"/>
      <c r="X54" s="105"/>
      <c r="Y54" s="106"/>
      <c r="Z54" s="104"/>
      <c r="AA54" s="104"/>
      <c r="AB54" s="104"/>
      <c r="AC54" s="104"/>
      <c r="AD54" s="104"/>
      <c r="AE54" s="104"/>
      <c r="AF54" s="104"/>
      <c r="AG54" s="104"/>
      <c r="AH54" s="104"/>
      <c r="AI54" s="104"/>
      <c r="AJ54" s="104"/>
      <c r="AK54" s="104"/>
      <c r="AL54" s="104"/>
      <c r="AM54" s="104"/>
      <c r="AN54" s="104"/>
      <c r="AO54" s="104"/>
      <c r="AP54" s="104"/>
    </row>
    <row r="55" ht="15.75" customHeight="1">
      <c r="A55" s="107"/>
      <c r="B55" s="107" t="s">
        <v>25</v>
      </c>
      <c r="C55" s="108"/>
      <c r="D55" s="108"/>
      <c r="E55" s="108"/>
      <c r="F55" s="108"/>
      <c r="G55" s="108"/>
      <c r="H55" s="108"/>
      <c r="I55" s="108"/>
      <c r="J55" s="109"/>
      <c r="K55" s="109">
        <f t="shared" ref="K55:T55" si="27">K7+K54</f>
        <v>74094</v>
      </c>
      <c r="L55" s="109">
        <f t="shared" si="27"/>
        <v>84628</v>
      </c>
      <c r="M55" s="109">
        <f t="shared" si="27"/>
        <v>97287</v>
      </c>
      <c r="N55" s="109">
        <f t="shared" si="27"/>
        <v>100338</v>
      </c>
      <c r="O55" s="109">
        <f t="shared" si="27"/>
        <v>90958</v>
      </c>
      <c r="P55" s="109">
        <f t="shared" si="27"/>
        <v>91080.1946</v>
      </c>
      <c r="Q55" s="109">
        <f t="shared" si="27"/>
        <v>87262.51617</v>
      </c>
      <c r="R55" s="109">
        <f t="shared" si="27"/>
        <v>89390.34135</v>
      </c>
      <c r="S55" s="109">
        <f t="shared" si="27"/>
        <v>93195.60807</v>
      </c>
      <c r="T55" s="109">
        <f t="shared" si="27"/>
        <v>97482.50626</v>
      </c>
      <c r="U55" s="110"/>
      <c r="V55" s="31">
        <f>RRI(5,O55,T55)</f>
        <v>0.01395144103</v>
      </c>
      <c r="W55" s="32"/>
      <c r="X55" s="33">
        <f>RRI(4,P55,T55)</f>
        <v>0.0171281737</v>
      </c>
      <c r="Y55" s="32"/>
      <c r="Z55" s="110"/>
      <c r="AA55" s="110"/>
      <c r="AB55" s="110"/>
      <c r="AC55" s="110"/>
      <c r="AD55" s="110"/>
      <c r="AE55" s="110"/>
      <c r="AF55" s="110"/>
      <c r="AG55" s="110"/>
      <c r="AH55" s="110"/>
      <c r="AI55" s="110"/>
      <c r="AJ55" s="110"/>
      <c r="AK55" s="110"/>
      <c r="AL55" s="110"/>
      <c r="AM55" s="110"/>
      <c r="AN55" s="110"/>
      <c r="AO55" s="110"/>
      <c r="AP55" s="110"/>
    </row>
    <row r="56" ht="15.75" customHeight="1">
      <c r="A56" s="111"/>
      <c r="B56" s="111"/>
      <c r="C56" s="112" t="s">
        <v>26</v>
      </c>
      <c r="D56" s="113"/>
      <c r="E56" s="113"/>
      <c r="F56" s="113"/>
      <c r="G56" s="113"/>
      <c r="H56" s="113"/>
      <c r="I56" s="113"/>
      <c r="J56" s="114"/>
      <c r="K56" s="114">
        <f t="shared" ref="K56:T56" si="28">K55/K7</f>
        <v>1</v>
      </c>
      <c r="L56" s="114">
        <f t="shared" si="28"/>
        <v>1</v>
      </c>
      <c r="M56" s="114">
        <f t="shared" si="28"/>
        <v>1</v>
      </c>
      <c r="N56" s="114">
        <f t="shared" si="28"/>
        <v>1</v>
      </c>
      <c r="O56" s="114">
        <f t="shared" si="28"/>
        <v>1</v>
      </c>
      <c r="P56" s="114">
        <f t="shared" si="28"/>
        <v>1</v>
      </c>
      <c r="Q56" s="114">
        <f t="shared" si="28"/>
        <v>1</v>
      </c>
      <c r="R56" s="114">
        <f t="shared" si="28"/>
        <v>1</v>
      </c>
      <c r="S56" s="114">
        <f t="shared" si="28"/>
        <v>1</v>
      </c>
      <c r="T56" s="114">
        <f t="shared" si="28"/>
        <v>1</v>
      </c>
      <c r="U56" s="115"/>
      <c r="V56" s="31"/>
      <c r="W56" s="32"/>
      <c r="X56" s="116"/>
      <c r="Y56" s="117"/>
      <c r="Z56" s="115"/>
      <c r="AA56" s="115"/>
      <c r="AB56" s="115"/>
      <c r="AC56" s="115"/>
      <c r="AD56" s="115"/>
      <c r="AE56" s="115"/>
      <c r="AF56" s="115"/>
      <c r="AG56" s="115"/>
      <c r="AH56" s="115"/>
      <c r="AI56" s="115"/>
      <c r="AJ56" s="115"/>
      <c r="AK56" s="115"/>
      <c r="AL56" s="115"/>
      <c r="AM56" s="115"/>
      <c r="AN56" s="115"/>
      <c r="AO56" s="115"/>
      <c r="AP56" s="115"/>
    </row>
    <row r="57" ht="15.75" customHeight="1">
      <c r="A57" s="18"/>
      <c r="B57" s="18"/>
      <c r="C57" s="18"/>
      <c r="D57" s="34"/>
      <c r="E57" s="34"/>
      <c r="F57" s="34"/>
      <c r="G57" s="34"/>
      <c r="H57" s="34"/>
      <c r="I57" s="34"/>
      <c r="J57" s="34"/>
      <c r="K57" s="118"/>
      <c r="L57" s="118"/>
      <c r="M57" s="118"/>
      <c r="N57" s="118"/>
      <c r="O57" s="118"/>
      <c r="P57" s="118"/>
      <c r="Q57" s="118"/>
      <c r="R57" s="118"/>
      <c r="S57" s="34"/>
      <c r="V57" s="31"/>
      <c r="W57" s="32"/>
      <c r="X57" s="40"/>
      <c r="Y57" s="41"/>
    </row>
    <row r="58" ht="15.75" customHeight="1">
      <c r="A58" s="119"/>
      <c r="B58" s="119" t="s">
        <v>27</v>
      </c>
      <c r="C58" s="119"/>
      <c r="D58" s="120"/>
      <c r="E58" s="120"/>
      <c r="F58" s="120"/>
      <c r="G58" s="120"/>
      <c r="H58" s="120"/>
      <c r="I58" s="120"/>
      <c r="J58" s="102"/>
      <c r="K58" s="102">
        <v>-38908.0</v>
      </c>
      <c r="L58" s="102">
        <v>-44529.0</v>
      </c>
      <c r="M58" s="102">
        <v>-46707.0</v>
      </c>
      <c r="N58" s="102">
        <v>-47720.0</v>
      </c>
      <c r="O58" s="121">
        <v>-47088.0</v>
      </c>
      <c r="P58" s="122">
        <f>O58*0.97*1.065</f>
        <v>-48644.2584</v>
      </c>
      <c r="Q58" s="122">
        <f t="shared" ref="Q58:T58" si="29">P58*(1.024)*(1+Q41)</f>
        <v>-46416.15324</v>
      </c>
      <c r="R58" s="122">
        <f t="shared" si="29"/>
        <v>-46801.68822</v>
      </c>
      <c r="S58" s="122">
        <f t="shared" si="29"/>
        <v>-48442.47078</v>
      </c>
      <c r="T58" s="122">
        <f t="shared" si="29"/>
        <v>-50349.16643</v>
      </c>
      <c r="U58" s="123"/>
      <c r="V58" s="37"/>
      <c r="W58" s="32"/>
      <c r="X58" s="124"/>
      <c r="Y58" s="125"/>
      <c r="Z58" s="126"/>
      <c r="AA58" s="126"/>
      <c r="AB58" s="126"/>
      <c r="AC58" s="126"/>
      <c r="AD58" s="126"/>
      <c r="AE58" s="126"/>
      <c r="AF58" s="126"/>
      <c r="AG58" s="126"/>
      <c r="AH58" s="126"/>
      <c r="AI58" s="126"/>
      <c r="AJ58" s="126"/>
      <c r="AK58" s="126"/>
      <c r="AL58" s="126"/>
      <c r="AM58" s="126"/>
      <c r="AN58" s="126"/>
      <c r="AO58" s="126"/>
      <c r="AP58" s="126"/>
    </row>
    <row r="59" ht="15.75" customHeight="1">
      <c r="A59" s="11"/>
      <c r="B59" s="11" t="s">
        <v>28</v>
      </c>
      <c r="C59" s="18"/>
      <c r="D59" s="34"/>
      <c r="E59" s="34"/>
      <c r="F59" s="34"/>
      <c r="G59" s="34"/>
      <c r="H59" s="34"/>
      <c r="I59" s="34"/>
      <c r="J59" s="102"/>
      <c r="K59" s="102">
        <v>-1838.0</v>
      </c>
      <c r="L59" s="102">
        <v>-2365.0</v>
      </c>
      <c r="M59" s="102">
        <v>-2443.0</v>
      </c>
      <c r="N59" s="102">
        <v>-2884.0</v>
      </c>
      <c r="O59" s="121">
        <v>-2828.0</v>
      </c>
      <c r="P59" s="122">
        <f>O59*1.01</f>
        <v>-2856.28</v>
      </c>
      <c r="Q59" s="122">
        <f t="shared" ref="Q59:T59" si="30">P59*(1+Q8)</f>
        <v>-2736.557391</v>
      </c>
      <c r="R59" s="122">
        <f t="shared" si="30"/>
        <v>-2803.286108</v>
      </c>
      <c r="S59" s="122">
        <f t="shared" si="30"/>
        <v>-2922.619485</v>
      </c>
      <c r="T59" s="122">
        <f t="shared" si="30"/>
        <v>-3057.056852</v>
      </c>
      <c r="V59" s="37"/>
      <c r="W59" s="93"/>
      <c r="X59" s="40"/>
      <c r="Y59" s="41"/>
    </row>
    <row r="60" ht="15.75" customHeight="1">
      <c r="A60" s="11"/>
      <c r="B60" s="11" t="s">
        <v>29</v>
      </c>
      <c r="C60" s="18"/>
      <c r="D60" s="34"/>
      <c r="E60" s="34"/>
      <c r="F60" s="34"/>
      <c r="G60" s="34"/>
      <c r="H60" s="34"/>
      <c r="I60" s="34"/>
      <c r="J60" s="102"/>
      <c r="K60" s="102">
        <v>-12590.0</v>
      </c>
      <c r="L60" s="102">
        <v>-15631.0</v>
      </c>
      <c r="M60" s="102">
        <v>-19058.0</v>
      </c>
      <c r="N60" s="102">
        <v>-17675.0</v>
      </c>
      <c r="O60" s="121">
        <v>-13651.0</v>
      </c>
      <c r="P60" s="122">
        <f t="shared" ref="P60:T60" si="31">P7*P123</f>
        <v>-13669.339</v>
      </c>
      <c r="Q60" s="122">
        <f t="shared" si="31"/>
        <v>-13096.38084</v>
      </c>
      <c r="R60" s="122">
        <f t="shared" si="31"/>
        <v>-13415.72539</v>
      </c>
      <c r="S60" s="122">
        <f t="shared" si="31"/>
        <v>-13986.82079</v>
      </c>
      <c r="T60" s="122">
        <f t="shared" si="31"/>
        <v>-14630.19958</v>
      </c>
      <c r="V60" s="37"/>
      <c r="W60" s="32"/>
      <c r="X60" s="40"/>
      <c r="Y60" s="41"/>
    </row>
    <row r="61" ht="15.75" customHeight="1">
      <c r="A61" s="11"/>
      <c r="B61" s="11" t="s">
        <v>30</v>
      </c>
      <c r="C61" s="11"/>
      <c r="D61" s="11"/>
      <c r="E61" s="11"/>
      <c r="F61" s="11"/>
      <c r="G61" s="11"/>
      <c r="H61" s="11"/>
      <c r="I61" s="11"/>
      <c r="J61" s="102"/>
      <c r="K61" s="102">
        <v>-3289.0</v>
      </c>
      <c r="L61" s="102">
        <v>-2582.0</v>
      </c>
      <c r="M61" s="102">
        <v>-3847.0</v>
      </c>
      <c r="N61" s="102">
        <v>-6018.0</v>
      </c>
      <c r="O61" s="121">
        <v>-4775.0</v>
      </c>
      <c r="P61" s="122">
        <f t="shared" ref="P61:T61" si="32">P7*P124</f>
        <v>-4043.96064</v>
      </c>
      <c r="Q61" s="122">
        <f t="shared" si="32"/>
        <v>-3874.455718</v>
      </c>
      <c r="R61" s="122">
        <f t="shared" si="32"/>
        <v>-3968.931156</v>
      </c>
      <c r="S61" s="122">
        <f t="shared" si="32"/>
        <v>-4137.884998</v>
      </c>
      <c r="T61" s="122">
        <f t="shared" si="32"/>
        <v>-4328.223278</v>
      </c>
      <c r="U61" s="127"/>
      <c r="V61" s="37"/>
      <c r="W61" s="32"/>
      <c r="X61" s="40"/>
      <c r="Y61" s="41"/>
    </row>
    <row r="62" ht="15.75" customHeight="1">
      <c r="A62" s="11"/>
      <c r="B62" s="11" t="s">
        <v>31</v>
      </c>
      <c r="C62" s="11"/>
      <c r="D62" s="11"/>
      <c r="E62" s="11"/>
      <c r="F62" s="11"/>
      <c r="G62" s="11"/>
      <c r="H62" s="11"/>
      <c r="I62" s="11"/>
      <c r="J62" s="102"/>
      <c r="K62" s="102">
        <v>-2360.0</v>
      </c>
      <c r="L62" s="102">
        <v>-2698.0</v>
      </c>
      <c r="M62" s="102">
        <v>-2953.0</v>
      </c>
      <c r="N62" s="102">
        <v>-3188.0</v>
      </c>
      <c r="O62" s="121">
        <v>-3366.0</v>
      </c>
      <c r="P62" s="122">
        <f t="shared" ref="P62:T62" si="33">P7*P125</f>
        <v>-3370.521944</v>
      </c>
      <c r="Q62" s="122">
        <f t="shared" si="33"/>
        <v>-3229.24459</v>
      </c>
      <c r="R62" s="122">
        <f t="shared" si="33"/>
        <v>-3307.987082</v>
      </c>
      <c r="S62" s="122">
        <f t="shared" si="33"/>
        <v>-3448.805127</v>
      </c>
      <c r="T62" s="122">
        <f t="shared" si="33"/>
        <v>-3607.446471</v>
      </c>
      <c r="U62" s="127"/>
      <c r="V62" s="31"/>
      <c r="W62" s="32"/>
      <c r="X62" s="40"/>
      <c r="Y62" s="41"/>
    </row>
    <row r="63" ht="15.75" customHeight="1">
      <c r="A63" s="18"/>
      <c r="B63" s="18" t="s">
        <v>32</v>
      </c>
      <c r="C63" s="18"/>
      <c r="D63" s="34"/>
      <c r="E63" s="34"/>
      <c r="F63" s="34"/>
      <c r="G63" s="34"/>
      <c r="H63" s="34"/>
      <c r="I63" s="34"/>
      <c r="J63" s="102"/>
      <c r="K63" s="102">
        <v>-1392.0</v>
      </c>
      <c r="L63" s="102">
        <v>-1539.0</v>
      </c>
      <c r="M63" s="102">
        <v>-1698.0</v>
      </c>
      <c r="N63" s="102">
        <v>-1844.0</v>
      </c>
      <c r="O63" s="121">
        <v>-2019.0</v>
      </c>
      <c r="P63" s="122">
        <f t="shared" ref="P63:T63" si="34">P7*P126</f>
        <v>-2021.712361</v>
      </c>
      <c r="Q63" s="122">
        <f t="shared" si="34"/>
        <v>-1936.971131</v>
      </c>
      <c r="R63" s="122">
        <f t="shared" si="34"/>
        <v>-1984.20259</v>
      </c>
      <c r="S63" s="122">
        <f t="shared" si="34"/>
        <v>-2068.668316</v>
      </c>
      <c r="T63" s="122">
        <f t="shared" si="34"/>
        <v>-2163.824844</v>
      </c>
      <c r="V63" s="37"/>
      <c r="W63" s="32"/>
      <c r="X63" s="40"/>
      <c r="Y63" s="41"/>
    </row>
    <row r="64" ht="15.75" customHeight="1">
      <c r="A64" s="18"/>
      <c r="B64" s="18" t="s">
        <v>33</v>
      </c>
      <c r="C64" s="18"/>
      <c r="D64" s="34"/>
      <c r="E64" s="34"/>
      <c r="F64" s="34"/>
      <c r="G64" s="34"/>
      <c r="H64" s="34"/>
      <c r="I64" s="34"/>
      <c r="J64" s="102"/>
      <c r="K64" s="102">
        <v>-5822.0</v>
      </c>
      <c r="L64" s="102">
        <v>-7600.0</v>
      </c>
      <c r="M64" s="102">
        <v>-7771.0</v>
      </c>
      <c r="N64" s="102">
        <v>-7915.0</v>
      </c>
      <c r="O64" s="121">
        <v>-8090.0</v>
      </c>
      <c r="P64" s="122">
        <f t="shared" ref="P64:T64" si="35">P7*P127</f>
        <v>-8100.86825</v>
      </c>
      <c r="Q64" s="122">
        <f t="shared" si="35"/>
        <v>-7591.838906</v>
      </c>
      <c r="R64" s="122">
        <f t="shared" si="35"/>
        <v>-7598.179015</v>
      </c>
      <c r="S64" s="122">
        <f t="shared" si="35"/>
        <v>-7735.23547</v>
      </c>
      <c r="T64" s="122">
        <f t="shared" si="35"/>
        <v>-8091.04802</v>
      </c>
      <c r="V64" s="31"/>
      <c r="W64" s="32"/>
      <c r="X64" s="40"/>
      <c r="Y64" s="41"/>
    </row>
    <row r="65" ht="15.75" customHeight="1" collapsed="1">
      <c r="A65" s="18"/>
      <c r="B65" s="18"/>
      <c r="C65" s="18"/>
      <c r="D65" s="34"/>
      <c r="E65" s="34"/>
      <c r="F65" s="34"/>
      <c r="G65" s="34"/>
      <c r="H65" s="34"/>
      <c r="I65" s="34"/>
      <c r="J65" s="102"/>
      <c r="K65" s="102"/>
      <c r="L65" s="102"/>
      <c r="M65" s="102"/>
      <c r="N65" s="102"/>
      <c r="O65" s="121"/>
      <c r="P65" s="122"/>
      <c r="Q65" s="122"/>
      <c r="R65" s="122"/>
      <c r="S65" s="122"/>
      <c r="T65" s="122"/>
      <c r="V65" s="128"/>
      <c r="W65" s="128"/>
      <c r="X65" s="40"/>
      <c r="Y65" s="41"/>
    </row>
    <row r="66" ht="15.75" hidden="1" customHeight="1" outlineLevel="1">
      <c r="A66" s="129"/>
      <c r="B66" s="129" t="s">
        <v>34</v>
      </c>
      <c r="C66" s="129"/>
      <c r="D66" s="130"/>
      <c r="E66" s="130"/>
      <c r="F66" s="130"/>
      <c r="G66" s="130"/>
      <c r="H66" s="130"/>
      <c r="I66" s="130"/>
      <c r="J66" s="131"/>
      <c r="K66" s="131">
        <f t="shared" ref="K66:T66" si="36">SUM(K58:K64)+K55</f>
        <v>7895</v>
      </c>
      <c r="L66" s="131">
        <f t="shared" si="36"/>
        <v>7684</v>
      </c>
      <c r="M66" s="131">
        <f t="shared" si="36"/>
        <v>12810</v>
      </c>
      <c r="N66" s="131">
        <f t="shared" si="36"/>
        <v>13094</v>
      </c>
      <c r="O66" s="131">
        <f t="shared" si="36"/>
        <v>9141</v>
      </c>
      <c r="P66" s="131">
        <f t="shared" si="36"/>
        <v>8373.254007</v>
      </c>
      <c r="Q66" s="131">
        <f t="shared" si="36"/>
        <v>8380.91435</v>
      </c>
      <c r="R66" s="131">
        <f t="shared" si="36"/>
        <v>9510.341793</v>
      </c>
      <c r="S66" s="131">
        <f t="shared" si="36"/>
        <v>10453.1031</v>
      </c>
      <c r="T66" s="131">
        <f t="shared" si="36"/>
        <v>11255.54079</v>
      </c>
      <c r="U66" s="104"/>
      <c r="V66" s="37"/>
      <c r="W66" s="32"/>
      <c r="X66" s="105"/>
      <c r="Y66" s="106"/>
      <c r="Z66" s="104"/>
      <c r="AA66" s="104"/>
      <c r="AB66" s="104"/>
      <c r="AC66" s="104"/>
      <c r="AD66" s="104"/>
      <c r="AE66" s="104"/>
      <c r="AF66" s="104"/>
      <c r="AG66" s="104"/>
      <c r="AH66" s="104"/>
      <c r="AI66" s="104"/>
      <c r="AJ66" s="104"/>
      <c r="AK66" s="104"/>
      <c r="AL66" s="104"/>
      <c r="AM66" s="104"/>
      <c r="AN66" s="104"/>
      <c r="AO66" s="104"/>
      <c r="AP66" s="104"/>
    </row>
    <row r="67" ht="15.75" hidden="1" customHeight="1" outlineLevel="1">
      <c r="A67" s="18"/>
      <c r="B67" s="18"/>
      <c r="C67" s="18"/>
      <c r="D67" s="34"/>
      <c r="E67" s="34"/>
      <c r="F67" s="34"/>
      <c r="G67" s="34"/>
      <c r="H67" s="34"/>
      <c r="I67" s="34"/>
      <c r="J67" s="34"/>
      <c r="K67" s="132"/>
      <c r="L67" s="132"/>
      <c r="M67" s="132"/>
      <c r="N67" s="132"/>
      <c r="O67" s="132"/>
      <c r="P67" s="132"/>
      <c r="Q67" s="132"/>
      <c r="R67" s="19"/>
      <c r="S67" s="19"/>
      <c r="T67" s="19"/>
      <c r="V67" s="37"/>
      <c r="W67" s="32"/>
      <c r="X67" s="40"/>
      <c r="Y67" s="41"/>
    </row>
    <row r="68" ht="15.75" customHeight="1">
      <c r="A68" s="133"/>
      <c r="B68" s="134" t="s">
        <v>35</v>
      </c>
      <c r="C68" s="135"/>
      <c r="D68" s="136"/>
      <c r="E68" s="136"/>
      <c r="F68" s="136"/>
      <c r="G68" s="136"/>
      <c r="H68" s="136"/>
      <c r="I68" s="136"/>
      <c r="J68" s="137"/>
      <c r="K68" s="137">
        <f t="shared" ref="K68:T68" si="37">K66-K62</f>
        <v>10255</v>
      </c>
      <c r="L68" s="137">
        <f t="shared" si="37"/>
        <v>10382</v>
      </c>
      <c r="M68" s="137">
        <f t="shared" si="37"/>
        <v>15763</v>
      </c>
      <c r="N68" s="137">
        <f t="shared" si="37"/>
        <v>16282</v>
      </c>
      <c r="O68" s="137">
        <f t="shared" si="37"/>
        <v>12507</v>
      </c>
      <c r="P68" s="138">
        <f t="shared" si="37"/>
        <v>11743.77595</v>
      </c>
      <c r="Q68" s="137">
        <f t="shared" si="37"/>
        <v>11610.15894</v>
      </c>
      <c r="R68" s="137">
        <f t="shared" si="37"/>
        <v>12818.32887</v>
      </c>
      <c r="S68" s="137">
        <f t="shared" si="37"/>
        <v>13901.90822</v>
      </c>
      <c r="T68" s="137">
        <f t="shared" si="37"/>
        <v>14862.98726</v>
      </c>
      <c r="U68" s="104"/>
      <c r="V68" s="31">
        <f>RRI(5,O68,T68)</f>
        <v>0.03511974088</v>
      </c>
      <c r="W68" s="32"/>
      <c r="X68" s="33">
        <f>RRI(4,P68,T68)</f>
        <v>0.06065608314</v>
      </c>
      <c r="Y68" s="32"/>
      <c r="Z68" s="104"/>
      <c r="AA68" s="104"/>
      <c r="AB68" s="104"/>
      <c r="AC68" s="104"/>
      <c r="AD68" s="104"/>
      <c r="AE68" s="104"/>
      <c r="AF68" s="104"/>
      <c r="AG68" s="104"/>
      <c r="AH68" s="104"/>
      <c r="AI68" s="104"/>
      <c r="AJ68" s="104"/>
      <c r="AK68" s="104"/>
      <c r="AL68" s="104"/>
      <c r="AM68" s="104"/>
      <c r="AN68" s="104"/>
      <c r="AO68" s="104"/>
      <c r="AP68" s="104"/>
    </row>
    <row r="69" ht="15.75" customHeight="1">
      <c r="A69" s="111"/>
      <c r="B69" s="111" t="s">
        <v>36</v>
      </c>
      <c r="C69" s="111"/>
      <c r="D69" s="113"/>
      <c r="E69" s="113"/>
      <c r="F69" s="113"/>
      <c r="G69" s="113"/>
      <c r="H69" s="113"/>
      <c r="I69" s="113"/>
      <c r="J69" s="139"/>
      <c r="K69" s="139">
        <f t="shared" ref="K69:T69" si="38">K68/K7</f>
        <v>0.138405269</v>
      </c>
      <c r="L69" s="139">
        <f t="shared" si="38"/>
        <v>0.1226780735</v>
      </c>
      <c r="M69" s="139">
        <f t="shared" si="38"/>
        <v>0.1620257588</v>
      </c>
      <c r="N69" s="139">
        <f t="shared" si="38"/>
        <v>0.1622715223</v>
      </c>
      <c r="O69" s="139">
        <f t="shared" si="38"/>
        <v>0.1375030234</v>
      </c>
      <c r="P69" s="139">
        <f t="shared" si="38"/>
        <v>0.1289388544</v>
      </c>
      <c r="Q69" s="139">
        <f t="shared" si="38"/>
        <v>0.1330486382</v>
      </c>
      <c r="R69" s="139">
        <f t="shared" si="38"/>
        <v>0.1433972472</v>
      </c>
      <c r="S69" s="139">
        <f t="shared" si="38"/>
        <v>0.1491691348</v>
      </c>
      <c r="T69" s="139">
        <f t="shared" si="38"/>
        <v>0.1524682513</v>
      </c>
      <c r="U69" s="115"/>
      <c r="V69" s="31"/>
      <c r="W69" s="32"/>
      <c r="X69" s="116"/>
      <c r="Y69" s="117"/>
      <c r="Z69" s="115"/>
      <c r="AA69" s="115"/>
      <c r="AB69" s="115"/>
      <c r="AC69" s="115"/>
      <c r="AD69" s="115"/>
      <c r="AE69" s="115"/>
      <c r="AF69" s="115"/>
      <c r="AG69" s="115"/>
      <c r="AH69" s="115"/>
      <c r="AI69" s="115"/>
      <c r="AJ69" s="115"/>
      <c r="AK69" s="115"/>
      <c r="AL69" s="115"/>
      <c r="AM69" s="115"/>
      <c r="AN69" s="115"/>
      <c r="AO69" s="115"/>
      <c r="AP69" s="115"/>
    </row>
    <row r="70" ht="15.75" customHeight="1">
      <c r="A70" s="18"/>
      <c r="B70" s="18"/>
      <c r="C70" s="18"/>
      <c r="D70" s="34"/>
      <c r="E70" s="34"/>
      <c r="F70" s="34"/>
      <c r="G70" s="34"/>
      <c r="H70" s="34"/>
      <c r="I70" s="34"/>
      <c r="J70" s="34"/>
      <c r="K70" s="19"/>
      <c r="L70" s="19"/>
      <c r="M70" s="19"/>
      <c r="N70" s="19"/>
      <c r="O70" s="19"/>
      <c r="P70" s="19"/>
      <c r="Q70" s="19"/>
      <c r="R70" s="19"/>
      <c r="S70" s="19"/>
      <c r="T70" s="19"/>
      <c r="V70" s="37"/>
      <c r="W70" s="32"/>
      <c r="X70" s="40"/>
      <c r="Y70" s="41"/>
    </row>
    <row r="71" ht="15.0" customHeight="1">
      <c r="A71" s="133"/>
      <c r="B71" s="133" t="s">
        <v>37</v>
      </c>
      <c r="C71" s="140"/>
      <c r="D71" s="141"/>
      <c r="E71" s="141"/>
      <c r="F71" s="141"/>
      <c r="G71" s="141"/>
      <c r="H71" s="141"/>
      <c r="I71" s="141"/>
      <c r="J71" s="142"/>
      <c r="K71" s="142">
        <f t="shared" ref="K71:T71" si="39">K66</f>
        <v>7895</v>
      </c>
      <c r="L71" s="142">
        <f t="shared" si="39"/>
        <v>7684</v>
      </c>
      <c r="M71" s="142">
        <f t="shared" si="39"/>
        <v>12810</v>
      </c>
      <c r="N71" s="142">
        <f t="shared" si="39"/>
        <v>13094</v>
      </c>
      <c r="O71" s="142">
        <f t="shared" si="39"/>
        <v>9141</v>
      </c>
      <c r="P71" s="142">
        <f t="shared" si="39"/>
        <v>8373.254007</v>
      </c>
      <c r="Q71" s="142">
        <f t="shared" si="39"/>
        <v>8380.91435</v>
      </c>
      <c r="R71" s="142">
        <f t="shared" si="39"/>
        <v>9510.341793</v>
      </c>
      <c r="S71" s="142">
        <f t="shared" si="39"/>
        <v>10453.1031</v>
      </c>
      <c r="T71" s="142">
        <f t="shared" si="39"/>
        <v>11255.54079</v>
      </c>
      <c r="U71" s="104"/>
      <c r="V71" s="31">
        <f>RRI(5,O71,T71)</f>
        <v>0.04249632206</v>
      </c>
      <c r="W71" s="32"/>
      <c r="X71" s="33">
        <f>RRI(4,P71,T71)</f>
        <v>0.07675779652</v>
      </c>
      <c r="Y71" s="32"/>
      <c r="Z71" s="104"/>
      <c r="AA71" s="104"/>
      <c r="AB71" s="104"/>
      <c r="AC71" s="104"/>
      <c r="AD71" s="104"/>
      <c r="AE71" s="104"/>
      <c r="AF71" s="104"/>
      <c r="AG71" s="104"/>
      <c r="AH71" s="104"/>
      <c r="AI71" s="104"/>
      <c r="AJ71" s="104"/>
      <c r="AK71" s="104"/>
      <c r="AL71" s="104"/>
      <c r="AM71" s="104"/>
      <c r="AN71" s="104"/>
      <c r="AO71" s="104"/>
      <c r="AP71" s="104"/>
    </row>
    <row r="72" ht="15.75" customHeight="1">
      <c r="A72" s="111"/>
      <c r="B72" s="143" t="s">
        <v>38</v>
      </c>
      <c r="C72" s="143"/>
      <c r="D72" s="144"/>
      <c r="E72" s="144"/>
      <c r="F72" s="144"/>
      <c r="G72" s="144"/>
      <c r="H72" s="144"/>
      <c r="I72" s="144"/>
      <c r="J72" s="145"/>
      <c r="K72" s="145">
        <f t="shared" ref="K72:T72" si="40">K71/K7</f>
        <v>0.106553837</v>
      </c>
      <c r="L72" s="145">
        <f t="shared" si="40"/>
        <v>0.09079737203</v>
      </c>
      <c r="M72" s="145">
        <f t="shared" si="40"/>
        <v>0.1316722686</v>
      </c>
      <c r="N72" s="145">
        <f t="shared" si="40"/>
        <v>0.1304989137</v>
      </c>
      <c r="O72" s="145">
        <f t="shared" si="40"/>
        <v>0.1004969327</v>
      </c>
      <c r="P72" s="139">
        <f t="shared" si="40"/>
        <v>0.09193276369</v>
      </c>
      <c r="Q72" s="145">
        <f t="shared" si="40"/>
        <v>0.09604254745</v>
      </c>
      <c r="R72" s="145">
        <f t="shared" si="40"/>
        <v>0.1063911565</v>
      </c>
      <c r="S72" s="145">
        <f t="shared" si="40"/>
        <v>0.1121630441</v>
      </c>
      <c r="T72" s="145">
        <f t="shared" si="40"/>
        <v>0.1154621606</v>
      </c>
      <c r="U72" s="115"/>
      <c r="V72" s="37"/>
      <c r="W72" s="32"/>
      <c r="X72" s="116"/>
      <c r="Y72" s="117"/>
      <c r="Z72" s="115"/>
      <c r="AA72" s="115"/>
      <c r="AB72" s="115"/>
      <c r="AC72" s="115"/>
      <c r="AD72" s="115"/>
      <c r="AE72" s="115"/>
      <c r="AF72" s="115"/>
      <c r="AG72" s="115"/>
      <c r="AH72" s="115"/>
      <c r="AI72" s="115"/>
      <c r="AJ72" s="115"/>
      <c r="AK72" s="115"/>
      <c r="AL72" s="115"/>
      <c r="AM72" s="115"/>
      <c r="AN72" s="115"/>
      <c r="AO72" s="115"/>
      <c r="AP72" s="115"/>
    </row>
    <row r="73" ht="15.75" customHeight="1">
      <c r="A73" s="146"/>
      <c r="B73" s="146" t="s">
        <v>13</v>
      </c>
      <c r="C73" s="146"/>
      <c r="D73" s="147"/>
      <c r="E73" s="147"/>
      <c r="F73" s="147"/>
      <c r="G73" s="147"/>
      <c r="H73" s="147"/>
      <c r="I73" s="147"/>
      <c r="J73" s="148"/>
      <c r="K73" s="148" t="str">
        <f t="shared" ref="K73:T73" si="41">K71/J71-1</f>
        <v>#DIV/0!</v>
      </c>
      <c r="L73" s="148">
        <f t="shared" si="41"/>
        <v>-0.02672577581</v>
      </c>
      <c r="M73" s="148">
        <f t="shared" si="41"/>
        <v>0.6671004685</v>
      </c>
      <c r="N73" s="148">
        <f t="shared" si="41"/>
        <v>0.02217017955</v>
      </c>
      <c r="O73" s="148">
        <f t="shared" si="41"/>
        <v>-0.3018939973</v>
      </c>
      <c r="P73" s="148">
        <f t="shared" si="41"/>
        <v>-0.08398927829</v>
      </c>
      <c r="Q73" s="148">
        <f t="shared" si="41"/>
        <v>0.0009148585035</v>
      </c>
      <c r="R73" s="148">
        <f t="shared" si="41"/>
        <v>0.1347618405</v>
      </c>
      <c r="S73" s="148">
        <f t="shared" si="41"/>
        <v>0.09913011803</v>
      </c>
      <c r="T73" s="148">
        <f t="shared" si="41"/>
        <v>0.07676550068</v>
      </c>
      <c r="U73" s="149"/>
      <c r="V73" s="150"/>
      <c r="W73" s="32"/>
      <c r="X73" s="151"/>
      <c r="Y73" s="152"/>
      <c r="Z73" s="149"/>
      <c r="AA73" s="149"/>
      <c r="AB73" s="149"/>
      <c r="AC73" s="149"/>
      <c r="AD73" s="149"/>
      <c r="AE73" s="149"/>
      <c r="AF73" s="149"/>
      <c r="AG73" s="149"/>
      <c r="AH73" s="149"/>
      <c r="AI73" s="149"/>
      <c r="AJ73" s="149"/>
      <c r="AK73" s="149"/>
      <c r="AL73" s="149"/>
      <c r="AM73" s="149"/>
      <c r="AN73" s="149"/>
      <c r="AO73" s="149"/>
      <c r="AP73" s="149"/>
    </row>
    <row r="74" ht="15.75" customHeight="1">
      <c r="A74" s="18"/>
      <c r="B74" s="18"/>
      <c r="C74" s="18"/>
      <c r="D74" s="34"/>
      <c r="E74" s="34"/>
      <c r="F74" s="34"/>
      <c r="G74" s="34"/>
      <c r="H74" s="34"/>
      <c r="I74" s="34"/>
      <c r="J74" s="153"/>
      <c r="K74" s="154"/>
      <c r="L74" s="155"/>
      <c r="M74" s="155"/>
      <c r="N74" s="155"/>
      <c r="O74" s="156"/>
      <c r="P74" s="156"/>
      <c r="Q74" s="156"/>
      <c r="R74" s="156"/>
      <c r="S74" s="156"/>
      <c r="T74" s="156"/>
      <c r="V74" s="37"/>
      <c r="W74" s="32"/>
      <c r="X74" s="40"/>
      <c r="Y74" s="41"/>
    </row>
    <row r="75" ht="15.75" customHeight="1">
      <c r="A75" s="157"/>
      <c r="B75" s="157" t="s">
        <v>39</v>
      </c>
      <c r="C75" s="157"/>
      <c r="D75" s="158"/>
      <c r="E75" s="158"/>
      <c r="F75" s="158"/>
      <c r="G75" s="158"/>
      <c r="H75" s="158"/>
      <c r="I75" s="158"/>
      <c r="J75" s="159"/>
      <c r="K75" s="160">
        <f t="shared" ref="K75:T75" si="42">K71-K85</f>
        <v>8247</v>
      </c>
      <c r="L75" s="160">
        <f t="shared" si="42"/>
        <v>8718</v>
      </c>
      <c r="M75" s="160">
        <f t="shared" si="42"/>
        <v>13144</v>
      </c>
      <c r="N75" s="160">
        <f t="shared" si="42"/>
        <v>13853</v>
      </c>
      <c r="O75" s="160">
        <f t="shared" si="42"/>
        <v>9873</v>
      </c>
      <c r="P75" s="160">
        <f t="shared" si="42"/>
        <v>8973.254007</v>
      </c>
      <c r="Q75" s="160">
        <f t="shared" si="42"/>
        <v>8905.91435</v>
      </c>
      <c r="R75" s="160">
        <f t="shared" si="42"/>
        <v>9960.341793</v>
      </c>
      <c r="S75" s="160">
        <f t="shared" si="42"/>
        <v>10903.1031</v>
      </c>
      <c r="T75" s="160">
        <f t="shared" si="42"/>
        <v>11705.54079</v>
      </c>
      <c r="U75" s="161"/>
      <c r="V75" s="31">
        <f>RRI(5,O75,T75)</f>
        <v>0.03463810501</v>
      </c>
      <c r="W75" s="32"/>
      <c r="X75" s="33">
        <f>RRI(4,P75,T75)</f>
        <v>0.06871124798</v>
      </c>
      <c r="Y75" s="32"/>
      <c r="Z75" s="161"/>
      <c r="AA75" s="161"/>
      <c r="AB75" s="161"/>
      <c r="AC75" s="161"/>
      <c r="AD75" s="161"/>
      <c r="AE75" s="161"/>
      <c r="AF75" s="161"/>
      <c r="AG75" s="161"/>
      <c r="AH75" s="161"/>
      <c r="AI75" s="161"/>
      <c r="AJ75" s="161"/>
      <c r="AK75" s="161"/>
      <c r="AL75" s="161"/>
      <c r="AM75" s="161"/>
      <c r="AN75" s="161"/>
      <c r="AO75" s="161"/>
      <c r="AP75" s="161"/>
    </row>
    <row r="76" ht="15.75" customHeight="1">
      <c r="A76" s="162"/>
      <c r="B76" s="162" t="s">
        <v>40</v>
      </c>
      <c r="C76" s="162"/>
      <c r="D76" s="163"/>
      <c r="E76" s="163"/>
      <c r="F76" s="163"/>
      <c r="G76" s="163"/>
      <c r="H76" s="163"/>
      <c r="I76" s="163"/>
      <c r="J76" s="164"/>
      <c r="K76" s="165">
        <f t="shared" ref="K76:T76" si="43">K75/K7</f>
        <v>0.1113045591</v>
      </c>
      <c r="L76" s="165">
        <f t="shared" si="43"/>
        <v>0.1030155504</v>
      </c>
      <c r="M76" s="165">
        <f t="shared" si="43"/>
        <v>0.1351054098</v>
      </c>
      <c r="N76" s="165">
        <f t="shared" si="43"/>
        <v>0.1380633459</v>
      </c>
      <c r="O76" s="165">
        <f t="shared" si="43"/>
        <v>0.108544603</v>
      </c>
      <c r="P76" s="165">
        <f t="shared" si="43"/>
        <v>0.0985203649</v>
      </c>
      <c r="Q76" s="165">
        <f t="shared" si="43"/>
        <v>0.1020588764</v>
      </c>
      <c r="R76" s="165">
        <f t="shared" si="43"/>
        <v>0.1114252574</v>
      </c>
      <c r="S76" s="165">
        <f t="shared" si="43"/>
        <v>0.1169915978</v>
      </c>
      <c r="T76" s="165">
        <f t="shared" si="43"/>
        <v>0.1200783734</v>
      </c>
      <c r="U76" s="166"/>
      <c r="V76" s="37"/>
      <c r="W76" s="32"/>
      <c r="X76" s="167"/>
      <c r="Y76" s="168"/>
      <c r="Z76" s="166"/>
      <c r="AA76" s="166"/>
      <c r="AB76" s="166"/>
      <c r="AC76" s="166"/>
      <c r="AD76" s="166"/>
      <c r="AE76" s="166"/>
      <c r="AF76" s="166"/>
      <c r="AG76" s="166"/>
      <c r="AH76" s="166"/>
      <c r="AI76" s="166"/>
      <c r="AJ76" s="166"/>
      <c r="AK76" s="166"/>
      <c r="AL76" s="166"/>
      <c r="AM76" s="166"/>
      <c r="AN76" s="166"/>
      <c r="AO76" s="166"/>
      <c r="AP76" s="166"/>
    </row>
    <row r="77" ht="15.75" customHeight="1">
      <c r="A77" s="18"/>
      <c r="B77" s="18"/>
      <c r="C77" s="18" t="s">
        <v>13</v>
      </c>
      <c r="D77" s="34"/>
      <c r="E77" s="34"/>
      <c r="F77" s="34"/>
      <c r="G77" s="34"/>
      <c r="H77" s="34"/>
      <c r="I77" s="34"/>
      <c r="J77" s="35"/>
      <c r="K77" s="35"/>
      <c r="L77" s="35">
        <f t="shared" ref="L77:T77" si="44">L75/K75-1</f>
        <v>0.05711167697</v>
      </c>
      <c r="M77" s="35">
        <f t="shared" si="44"/>
        <v>0.5076852489</v>
      </c>
      <c r="N77" s="35">
        <f t="shared" si="44"/>
        <v>0.05394096166</v>
      </c>
      <c r="O77" s="35">
        <f t="shared" si="44"/>
        <v>-0.2873023894</v>
      </c>
      <c r="P77" s="35">
        <f t="shared" si="44"/>
        <v>-0.09113197537</v>
      </c>
      <c r="Q77" s="35">
        <f t="shared" si="44"/>
        <v>-0.00750448581</v>
      </c>
      <c r="R77" s="35">
        <f t="shared" si="44"/>
        <v>0.1183963152</v>
      </c>
      <c r="S77" s="35">
        <f t="shared" si="44"/>
        <v>0.09465150133</v>
      </c>
      <c r="T77" s="35">
        <f t="shared" si="44"/>
        <v>0.07359718474</v>
      </c>
      <c r="V77" s="37"/>
      <c r="W77" s="32"/>
      <c r="X77" s="40"/>
      <c r="Y77" s="41"/>
    </row>
    <row r="78" ht="15.75" customHeight="1">
      <c r="A78" s="100"/>
      <c r="B78" s="100"/>
      <c r="C78" s="100"/>
      <c r="D78" s="101"/>
      <c r="E78" s="101"/>
      <c r="F78" s="101"/>
      <c r="G78" s="101"/>
      <c r="H78" s="101"/>
      <c r="I78" s="101"/>
      <c r="J78" s="102"/>
      <c r="K78" s="102"/>
      <c r="L78" s="102"/>
      <c r="M78" s="102"/>
      <c r="N78" s="102"/>
      <c r="O78" s="121"/>
      <c r="P78" s="122"/>
      <c r="Q78" s="122"/>
      <c r="R78" s="122"/>
      <c r="S78" s="122"/>
      <c r="T78" s="122"/>
      <c r="U78" s="104"/>
      <c r="V78" s="31"/>
      <c r="W78" s="32"/>
      <c r="X78" s="105"/>
      <c r="Y78" s="106"/>
      <c r="Z78" s="104"/>
      <c r="AA78" s="104"/>
      <c r="AB78" s="104"/>
      <c r="AC78" s="104"/>
      <c r="AD78" s="104"/>
      <c r="AE78" s="104"/>
      <c r="AF78" s="104"/>
      <c r="AG78" s="104"/>
      <c r="AH78" s="104"/>
      <c r="AI78" s="104"/>
      <c r="AJ78" s="104"/>
      <c r="AK78" s="104"/>
      <c r="AL78" s="104"/>
      <c r="AM78" s="104"/>
      <c r="AN78" s="104"/>
      <c r="AO78" s="104"/>
      <c r="AP78" s="104"/>
    </row>
    <row r="79" ht="15.75" customHeight="1">
      <c r="A79" s="100"/>
      <c r="B79" s="100" t="s">
        <v>41</v>
      </c>
      <c r="C79" s="100"/>
      <c r="D79" s="101"/>
      <c r="E79" s="101"/>
      <c r="F79" s="101"/>
      <c r="G79" s="101"/>
      <c r="H79" s="101"/>
      <c r="I79" s="101"/>
      <c r="J79" s="102"/>
      <c r="K79" s="102">
        <v>-653.0</v>
      </c>
      <c r="L79" s="102">
        <v>-701.0</v>
      </c>
      <c r="M79" s="102">
        <v>-694.0</v>
      </c>
      <c r="N79" s="102">
        <v>-704.0</v>
      </c>
      <c r="O79" s="121">
        <v>-785.0</v>
      </c>
      <c r="P79" s="169">
        <f t="shared" ref="P79:T79" si="45">((P152+O152)/2)*P135</f>
        <v>-806.6134361</v>
      </c>
      <c r="Q79" s="169">
        <f t="shared" si="45"/>
        <v>-837.2324706</v>
      </c>
      <c r="R79" s="169">
        <f t="shared" si="45"/>
        <v>-837.2324706</v>
      </c>
      <c r="S79" s="169">
        <f t="shared" si="45"/>
        <v>-819.2212739</v>
      </c>
      <c r="T79" s="169">
        <f t="shared" si="45"/>
        <v>-801.2100771</v>
      </c>
      <c r="U79" s="104"/>
      <c r="V79" s="31"/>
      <c r="W79" s="32"/>
      <c r="X79" s="105"/>
      <c r="Y79" s="106"/>
      <c r="Z79" s="104"/>
      <c r="AA79" s="104"/>
      <c r="AB79" s="104"/>
      <c r="AC79" s="104"/>
      <c r="AD79" s="104"/>
      <c r="AE79" s="104"/>
      <c r="AF79" s="104"/>
      <c r="AG79" s="104"/>
      <c r="AH79" s="104"/>
      <c r="AI79" s="104"/>
      <c r="AJ79" s="104"/>
      <c r="AK79" s="104"/>
      <c r="AL79" s="104"/>
      <c r="AM79" s="104"/>
      <c r="AN79" s="104"/>
      <c r="AO79" s="104"/>
      <c r="AP79" s="104"/>
    </row>
    <row r="80" ht="15.75" customHeight="1">
      <c r="A80" s="100"/>
      <c r="B80" s="100" t="s">
        <v>42</v>
      </c>
      <c r="C80" s="100"/>
      <c r="D80" s="101"/>
      <c r="E80" s="101"/>
      <c r="F80" s="101"/>
      <c r="G80" s="101"/>
      <c r="H80" s="101"/>
      <c r="I80" s="101"/>
      <c r="J80" s="102"/>
      <c r="K80" s="102"/>
      <c r="L80" s="170"/>
      <c r="M80" s="170"/>
      <c r="N80" s="170"/>
      <c r="O80" s="170"/>
      <c r="P80" s="169">
        <f t="shared" ref="P80:T80" si="46">P151*P130</f>
        <v>0</v>
      </c>
      <c r="Q80" s="169">
        <f t="shared" si="46"/>
        <v>0</v>
      </c>
      <c r="R80" s="169">
        <f t="shared" si="46"/>
        <v>0</v>
      </c>
      <c r="S80" s="169">
        <f t="shared" si="46"/>
        <v>0</v>
      </c>
      <c r="T80" s="169">
        <f t="shared" si="46"/>
        <v>0</v>
      </c>
      <c r="U80" s="104"/>
      <c r="V80" s="37"/>
      <c r="W80" s="32"/>
      <c r="X80" s="105"/>
      <c r="Y80" s="106"/>
      <c r="Z80" s="104"/>
      <c r="AA80" s="104"/>
      <c r="AB80" s="104"/>
      <c r="AC80" s="104"/>
      <c r="AD80" s="104"/>
      <c r="AE80" s="104"/>
      <c r="AF80" s="104"/>
      <c r="AG80" s="104"/>
      <c r="AH80" s="104"/>
      <c r="AI80" s="104"/>
      <c r="AJ80" s="104"/>
      <c r="AK80" s="104"/>
      <c r="AL80" s="104"/>
      <c r="AM80" s="104"/>
      <c r="AN80" s="104"/>
      <c r="AO80" s="104"/>
      <c r="AP80" s="104"/>
    </row>
    <row r="81" ht="15.75" customHeight="1">
      <c r="A81" s="100"/>
      <c r="B81" s="100" t="s">
        <v>43</v>
      </c>
      <c r="C81" s="100"/>
      <c r="D81" s="101"/>
      <c r="E81" s="101"/>
      <c r="F81" s="101"/>
      <c r="G81" s="101"/>
      <c r="H81" s="101"/>
      <c r="I81" s="101"/>
      <c r="J81" s="102"/>
      <c r="K81" s="44"/>
      <c r="L81" s="11"/>
      <c r="M81" s="11"/>
      <c r="N81" s="11"/>
      <c r="O81" s="11"/>
      <c r="P81" s="169"/>
      <c r="Q81" s="169"/>
      <c r="R81" s="169"/>
      <c r="S81" s="169"/>
      <c r="T81" s="169"/>
      <c r="U81" s="104"/>
      <c r="V81" s="37"/>
      <c r="W81" s="32"/>
      <c r="X81" s="105"/>
      <c r="Y81" s="106"/>
      <c r="Z81" s="104"/>
      <c r="AA81" s="104"/>
      <c r="AB81" s="104"/>
      <c r="AC81" s="104"/>
      <c r="AD81" s="104"/>
      <c r="AE81" s="104"/>
      <c r="AF81" s="104"/>
      <c r="AG81" s="104"/>
      <c r="AH81" s="104"/>
      <c r="AI81" s="104"/>
      <c r="AJ81" s="104"/>
      <c r="AK81" s="104"/>
      <c r="AL81" s="104"/>
      <c r="AM81" s="104"/>
      <c r="AN81" s="104"/>
      <c r="AO81" s="104"/>
      <c r="AP81" s="104"/>
    </row>
    <row r="82" ht="15.75" customHeight="1">
      <c r="A82" s="100"/>
      <c r="B82" s="100" t="s">
        <v>44</v>
      </c>
      <c r="C82" s="100"/>
      <c r="D82" s="101"/>
      <c r="E82" s="101"/>
      <c r="F82" s="101"/>
      <c r="G82" s="101"/>
      <c r="H82" s="101"/>
      <c r="I82" s="101"/>
      <c r="J82" s="102"/>
      <c r="K82" s="44">
        <v>894.0</v>
      </c>
      <c r="L82" s="11">
        <v>1345.0</v>
      </c>
      <c r="M82" s="11">
        <v>1207.0</v>
      </c>
      <c r="N82" s="11">
        <v>1374.0</v>
      </c>
      <c r="O82" s="11">
        <v>576.0</v>
      </c>
      <c r="P82" s="169">
        <f t="shared" ref="P82:T82" si="47">O141*P136</f>
        <v>511.8126875</v>
      </c>
      <c r="Q82" s="169">
        <f t="shared" si="47"/>
        <v>154.6363337</v>
      </c>
      <c r="R82" s="169">
        <f t="shared" si="47"/>
        <v>93.65254678</v>
      </c>
      <c r="S82" s="169">
        <f t="shared" si="47"/>
        <v>55.47977417</v>
      </c>
      <c r="T82" s="169">
        <f t="shared" si="47"/>
        <v>35.17309875</v>
      </c>
      <c r="U82" s="104"/>
      <c r="V82" s="31"/>
      <c r="W82" s="32"/>
      <c r="X82" s="105"/>
      <c r="Y82" s="106"/>
      <c r="Z82" s="104"/>
      <c r="AA82" s="104"/>
      <c r="AB82" s="104"/>
      <c r="AC82" s="104"/>
      <c r="AD82" s="104"/>
      <c r="AE82" s="104"/>
      <c r="AF82" s="104"/>
      <c r="AG82" s="104"/>
      <c r="AH82" s="104"/>
      <c r="AI82" s="104"/>
      <c r="AJ82" s="104"/>
      <c r="AK82" s="104"/>
      <c r="AL82" s="104"/>
      <c r="AM82" s="104"/>
      <c r="AN82" s="104"/>
      <c r="AO82" s="104"/>
      <c r="AP82" s="104"/>
    </row>
    <row r="83" ht="15.75" customHeight="1">
      <c r="A83" s="171"/>
      <c r="B83" s="171" t="s">
        <v>45</v>
      </c>
      <c r="C83" s="171"/>
      <c r="D83" s="172"/>
      <c r="E83" s="172"/>
      <c r="F83" s="172"/>
      <c r="G83" s="172"/>
      <c r="H83" s="172"/>
      <c r="I83" s="172"/>
      <c r="J83" s="173"/>
      <c r="K83" s="173">
        <f t="shared" ref="K83:T83" si="48">K71+K79+K82+K80+K81</f>
        <v>8136</v>
      </c>
      <c r="L83" s="173">
        <f t="shared" si="48"/>
        <v>8328</v>
      </c>
      <c r="M83" s="173">
        <f t="shared" si="48"/>
        <v>13323</v>
      </c>
      <c r="N83" s="173">
        <f t="shared" si="48"/>
        <v>13764</v>
      </c>
      <c r="O83" s="173">
        <f t="shared" si="48"/>
        <v>8932</v>
      </c>
      <c r="P83" s="173">
        <f t="shared" si="48"/>
        <v>8078.453259</v>
      </c>
      <c r="Q83" s="173">
        <f t="shared" si="48"/>
        <v>7698.318213</v>
      </c>
      <c r="R83" s="173">
        <f t="shared" si="48"/>
        <v>8766.761869</v>
      </c>
      <c r="S83" s="173">
        <f t="shared" si="48"/>
        <v>9689.361598</v>
      </c>
      <c r="T83" s="173">
        <f t="shared" si="48"/>
        <v>10489.50381</v>
      </c>
      <c r="U83" s="104"/>
      <c r="V83" s="31">
        <f>RRI(5,O83,T83)</f>
        <v>0.03266925239</v>
      </c>
      <c r="W83" s="32"/>
      <c r="X83" s="105"/>
      <c r="Y83" s="106"/>
      <c r="Z83" s="104"/>
      <c r="AA83" s="104"/>
      <c r="AB83" s="104"/>
      <c r="AC83" s="104"/>
      <c r="AD83" s="104"/>
      <c r="AE83" s="104"/>
      <c r="AF83" s="104"/>
      <c r="AG83" s="104"/>
      <c r="AH83" s="104"/>
      <c r="AI83" s="104"/>
      <c r="AJ83" s="104"/>
      <c r="AK83" s="104"/>
      <c r="AL83" s="104"/>
      <c r="AM83" s="104"/>
      <c r="AN83" s="104"/>
      <c r="AO83" s="104"/>
      <c r="AP83" s="104"/>
    </row>
    <row r="84" ht="15.75" customHeight="1">
      <c r="A84" s="100"/>
      <c r="B84" s="100"/>
      <c r="C84" s="100"/>
      <c r="D84" s="101"/>
      <c r="E84" s="101"/>
      <c r="F84" s="101"/>
      <c r="G84" s="101"/>
      <c r="H84" s="101"/>
      <c r="I84" s="101"/>
      <c r="J84" s="103"/>
      <c r="K84" s="103"/>
      <c r="L84" s="103"/>
      <c r="M84" s="103"/>
      <c r="N84" s="103"/>
      <c r="O84" s="103"/>
      <c r="P84" s="103"/>
      <c r="Q84" s="103"/>
      <c r="R84" s="103"/>
      <c r="S84" s="103"/>
      <c r="T84" s="103"/>
      <c r="U84" s="104"/>
      <c r="V84" s="37"/>
      <c r="W84" s="32"/>
      <c r="X84" s="105"/>
      <c r="Y84" s="106"/>
      <c r="Z84" s="104"/>
      <c r="AA84" s="104"/>
      <c r="AB84" s="104"/>
      <c r="AC84" s="104"/>
      <c r="AD84" s="104"/>
      <c r="AE84" s="104"/>
      <c r="AF84" s="104"/>
      <c r="AG84" s="104"/>
      <c r="AH84" s="104"/>
      <c r="AI84" s="104"/>
      <c r="AJ84" s="104"/>
      <c r="AK84" s="104"/>
      <c r="AL84" s="104"/>
      <c r="AM84" s="104"/>
      <c r="AN84" s="104"/>
      <c r="AO84" s="104"/>
      <c r="AP84" s="104"/>
    </row>
    <row r="85" ht="15.75" customHeight="1">
      <c r="A85" s="100"/>
      <c r="B85" s="100" t="s">
        <v>46</v>
      </c>
      <c r="C85" s="100"/>
      <c r="D85" s="101"/>
      <c r="E85" s="101"/>
      <c r="F85" s="101"/>
      <c r="G85" s="101"/>
      <c r="H85" s="101"/>
      <c r="I85" s="101"/>
      <c r="J85" s="174"/>
      <c r="K85" s="174">
        <v>-352.0</v>
      </c>
      <c r="L85" s="174">
        <v>-1034.0</v>
      </c>
      <c r="M85" s="174">
        <v>-334.0</v>
      </c>
      <c r="N85" s="174">
        <v>-759.0</v>
      </c>
      <c r="O85" s="175">
        <v>-732.0</v>
      </c>
      <c r="P85" s="175">
        <v>-600.0</v>
      </c>
      <c r="Q85" s="176">
        <v>-525.0</v>
      </c>
      <c r="R85" s="175">
        <v>-450.0</v>
      </c>
      <c r="S85" s="175">
        <v>-450.0</v>
      </c>
      <c r="T85" s="175">
        <v>-450.0</v>
      </c>
      <c r="U85" s="175"/>
      <c r="V85" s="31"/>
      <c r="W85" s="32"/>
      <c r="X85" s="105"/>
      <c r="Y85" s="106"/>
      <c r="Z85" s="104"/>
      <c r="AA85" s="104"/>
      <c r="AB85" s="104"/>
      <c r="AC85" s="104"/>
      <c r="AD85" s="104"/>
      <c r="AE85" s="104"/>
      <c r="AF85" s="104"/>
      <c r="AG85" s="104"/>
      <c r="AH85" s="104"/>
      <c r="AI85" s="104"/>
      <c r="AJ85" s="104"/>
      <c r="AK85" s="104"/>
      <c r="AL85" s="104"/>
      <c r="AM85" s="104"/>
      <c r="AN85" s="104"/>
      <c r="AO85" s="104"/>
      <c r="AP85" s="104"/>
    </row>
    <row r="86" ht="15.75" customHeight="1">
      <c r="A86" s="100"/>
      <c r="B86" s="100" t="s">
        <v>47</v>
      </c>
      <c r="C86" s="100"/>
      <c r="D86" s="101"/>
      <c r="E86" s="101"/>
      <c r="F86" s="101"/>
      <c r="G86" s="101"/>
      <c r="H86" s="101"/>
      <c r="I86" s="101"/>
      <c r="J86" s="103"/>
      <c r="K86" s="103"/>
      <c r="L86" s="103"/>
      <c r="M86" s="103"/>
      <c r="N86" s="103"/>
      <c r="O86" s="103"/>
      <c r="P86" s="103">
        <f>1025</f>
        <v>1025</v>
      </c>
      <c r="Q86" s="103"/>
      <c r="R86" s="103"/>
      <c r="S86" s="103"/>
      <c r="T86" s="103"/>
      <c r="U86" s="104"/>
      <c r="V86" s="177"/>
      <c r="W86" s="177"/>
      <c r="X86" s="105"/>
      <c r="Y86" s="106"/>
      <c r="Z86" s="104"/>
      <c r="AA86" s="104"/>
      <c r="AB86" s="104"/>
      <c r="AC86" s="104"/>
      <c r="AD86" s="104"/>
      <c r="AE86" s="104"/>
      <c r="AF86" s="104"/>
      <c r="AG86" s="104"/>
      <c r="AH86" s="104"/>
      <c r="AI86" s="104"/>
      <c r="AJ86" s="104"/>
      <c r="AK86" s="104"/>
      <c r="AL86" s="104"/>
      <c r="AM86" s="104"/>
      <c r="AN86" s="104"/>
      <c r="AO86" s="104"/>
      <c r="AP86" s="104"/>
    </row>
    <row r="87" ht="15.75" customHeight="1">
      <c r="A87" s="178"/>
      <c r="B87" s="178" t="s">
        <v>48</v>
      </c>
      <c r="C87" s="178"/>
      <c r="D87" s="179"/>
      <c r="E87" s="179"/>
      <c r="F87" s="179"/>
      <c r="G87" s="179"/>
      <c r="H87" s="179"/>
      <c r="I87" s="179"/>
      <c r="J87" s="180"/>
      <c r="K87" s="180">
        <v>-2387.0</v>
      </c>
      <c r="L87" s="180">
        <v>-6484.0</v>
      </c>
      <c r="M87" s="180">
        <v>3272.0</v>
      </c>
      <c r="N87" s="180">
        <v>1061.0</v>
      </c>
      <c r="O87" s="180">
        <v>-359.0</v>
      </c>
      <c r="P87" s="180">
        <v>550.0</v>
      </c>
      <c r="Q87" s="180"/>
      <c r="R87" s="180"/>
      <c r="S87" s="180"/>
      <c r="T87" s="180"/>
      <c r="U87" s="181"/>
      <c r="V87" s="182"/>
      <c r="W87" s="182"/>
      <c r="X87" s="183"/>
      <c r="Y87" s="184"/>
      <c r="Z87" s="181"/>
      <c r="AA87" s="181"/>
      <c r="AB87" s="181"/>
      <c r="AC87" s="181"/>
      <c r="AD87" s="181"/>
      <c r="AE87" s="181"/>
      <c r="AF87" s="181"/>
      <c r="AG87" s="181"/>
      <c r="AH87" s="181"/>
      <c r="AI87" s="181"/>
      <c r="AJ87" s="181"/>
      <c r="AK87" s="181"/>
      <c r="AL87" s="181"/>
      <c r="AM87" s="181"/>
      <c r="AN87" s="181"/>
      <c r="AO87" s="181"/>
      <c r="AP87" s="181"/>
    </row>
    <row r="88" ht="15.75" customHeight="1">
      <c r="A88" s="171"/>
      <c r="B88" s="171" t="s">
        <v>49</v>
      </c>
      <c r="C88" s="171"/>
      <c r="D88" s="172"/>
      <c r="E88" s="172"/>
      <c r="F88" s="172"/>
      <c r="G88" s="172"/>
      <c r="H88" s="172"/>
      <c r="I88" s="172"/>
      <c r="J88" s="173"/>
      <c r="K88" s="173">
        <f t="shared" ref="K88:O88" si="49">K83+K87</f>
        <v>5749</v>
      </c>
      <c r="L88" s="173">
        <f t="shared" si="49"/>
        <v>1844</v>
      </c>
      <c r="M88" s="173">
        <f t="shared" si="49"/>
        <v>16595</v>
      </c>
      <c r="N88" s="173">
        <f t="shared" si="49"/>
        <v>14825</v>
      </c>
      <c r="O88" s="173">
        <f t="shared" si="49"/>
        <v>8573</v>
      </c>
      <c r="P88" s="173">
        <f t="shared" ref="P88:T88" si="50">P83+P85+P86</f>
        <v>8503.453259</v>
      </c>
      <c r="Q88" s="173">
        <f t="shared" si="50"/>
        <v>7173.318213</v>
      </c>
      <c r="R88" s="173">
        <f t="shared" si="50"/>
        <v>8316.761869</v>
      </c>
      <c r="S88" s="173">
        <f t="shared" si="50"/>
        <v>9239.361598</v>
      </c>
      <c r="T88" s="173">
        <f t="shared" si="50"/>
        <v>10039.50381</v>
      </c>
      <c r="U88" s="104"/>
      <c r="V88" s="37"/>
      <c r="W88" s="32"/>
      <c r="X88" s="105"/>
      <c r="Y88" s="106"/>
      <c r="Z88" s="104"/>
      <c r="AA88" s="104"/>
      <c r="AB88" s="104"/>
      <c r="AC88" s="104"/>
      <c r="AD88" s="104"/>
      <c r="AE88" s="104"/>
      <c r="AF88" s="104"/>
      <c r="AG88" s="104"/>
      <c r="AH88" s="104"/>
      <c r="AI88" s="104"/>
      <c r="AJ88" s="104"/>
      <c r="AK88" s="104"/>
      <c r="AL88" s="104"/>
      <c r="AM88" s="104"/>
      <c r="AN88" s="104"/>
      <c r="AO88" s="104"/>
      <c r="AP88" s="104"/>
    </row>
    <row r="89" ht="15.75" customHeight="1">
      <c r="A89" s="100"/>
      <c r="B89" s="100"/>
      <c r="C89" s="100"/>
      <c r="D89" s="101"/>
      <c r="E89" s="101"/>
      <c r="F89" s="101"/>
      <c r="G89" s="101"/>
      <c r="H89" s="101"/>
      <c r="I89" s="101"/>
      <c r="J89" s="103"/>
      <c r="K89" s="103"/>
      <c r="L89" s="103"/>
      <c r="M89" s="103"/>
      <c r="N89" s="103"/>
      <c r="O89" s="103"/>
      <c r="P89" s="103"/>
      <c r="Q89" s="103"/>
      <c r="R89" s="103"/>
      <c r="S89" s="103"/>
      <c r="T89" s="103"/>
      <c r="U89" s="104"/>
      <c r="V89" s="37"/>
      <c r="W89" s="32"/>
      <c r="X89" s="105"/>
      <c r="Y89" s="106"/>
      <c r="Z89" s="104"/>
      <c r="AA89" s="104"/>
      <c r="AB89" s="104"/>
      <c r="AC89" s="104"/>
      <c r="AD89" s="104"/>
      <c r="AE89" s="104"/>
      <c r="AF89" s="104"/>
      <c r="AG89" s="104"/>
      <c r="AH89" s="104"/>
      <c r="AI89" s="104"/>
      <c r="AJ89" s="104"/>
      <c r="AK89" s="104"/>
      <c r="AL89" s="104"/>
      <c r="AM89" s="104"/>
      <c r="AN89" s="104"/>
      <c r="AO89" s="104"/>
      <c r="AP89" s="104"/>
    </row>
    <row r="90" ht="15.75" customHeight="1">
      <c r="A90" s="185"/>
      <c r="B90" s="185" t="s">
        <v>50</v>
      </c>
      <c r="C90" s="185"/>
      <c r="D90" s="186"/>
      <c r="E90" s="186"/>
      <c r="F90" s="186"/>
      <c r="G90" s="186"/>
      <c r="H90" s="186"/>
      <c r="I90" s="186"/>
      <c r="J90" s="187"/>
      <c r="K90" s="187">
        <v>-1212.0</v>
      </c>
      <c r="L90" s="102">
        <v>-501.0</v>
      </c>
      <c r="M90" s="102">
        <v>-3705.0</v>
      </c>
      <c r="N90" s="102">
        <v>-3277.0</v>
      </c>
      <c r="O90" s="188">
        <v>-1865.0</v>
      </c>
      <c r="P90" s="175">
        <f t="shared" ref="P90:T90" si="51">P88*P129</f>
        <v>-1955.794249</v>
      </c>
      <c r="Q90" s="175">
        <f t="shared" si="51"/>
        <v>-1685.72978</v>
      </c>
      <c r="R90" s="175">
        <f t="shared" si="51"/>
        <v>-1954.439039</v>
      </c>
      <c r="S90" s="175">
        <f t="shared" si="51"/>
        <v>-2171.249975</v>
      </c>
      <c r="T90" s="175">
        <f t="shared" si="51"/>
        <v>-2359.283396</v>
      </c>
      <c r="U90" s="104"/>
      <c r="V90" s="37"/>
      <c r="W90" s="32"/>
      <c r="X90" s="105"/>
      <c r="Y90" s="106"/>
      <c r="Z90" s="104"/>
      <c r="AA90" s="104"/>
      <c r="AB90" s="104"/>
      <c r="AC90" s="104"/>
      <c r="AD90" s="104"/>
      <c r="AE90" s="104"/>
      <c r="AF90" s="104"/>
      <c r="AG90" s="104"/>
      <c r="AH90" s="104"/>
      <c r="AI90" s="104"/>
      <c r="AJ90" s="104"/>
      <c r="AK90" s="104"/>
      <c r="AL90" s="104"/>
      <c r="AM90" s="104"/>
      <c r="AN90" s="104"/>
      <c r="AO90" s="104"/>
      <c r="AP90" s="104"/>
    </row>
    <row r="91" ht="15.75" customHeight="1">
      <c r="A91" s="171"/>
      <c r="B91" s="171" t="s">
        <v>51</v>
      </c>
      <c r="C91" s="171"/>
      <c r="D91" s="172"/>
      <c r="E91" s="172"/>
      <c r="F91" s="172"/>
      <c r="G91" s="172"/>
      <c r="H91" s="172"/>
      <c r="I91" s="172"/>
      <c r="J91" s="173"/>
      <c r="K91" s="173">
        <f t="shared" ref="K91:T91" si="52">K88+K90</f>
        <v>4537</v>
      </c>
      <c r="L91" s="173">
        <f t="shared" si="52"/>
        <v>1343</v>
      </c>
      <c r="M91" s="173">
        <f t="shared" si="52"/>
        <v>12890</v>
      </c>
      <c r="N91" s="173">
        <f t="shared" si="52"/>
        <v>11548</v>
      </c>
      <c r="O91" s="173">
        <f t="shared" si="52"/>
        <v>6708</v>
      </c>
      <c r="P91" s="173">
        <f t="shared" si="52"/>
        <v>6547.659009</v>
      </c>
      <c r="Q91" s="173">
        <f t="shared" si="52"/>
        <v>5487.588433</v>
      </c>
      <c r="R91" s="173">
        <f t="shared" si="52"/>
        <v>6362.32283</v>
      </c>
      <c r="S91" s="173">
        <f t="shared" si="52"/>
        <v>7068.111622</v>
      </c>
      <c r="T91" s="173">
        <f t="shared" si="52"/>
        <v>7680.220416</v>
      </c>
      <c r="U91" s="104"/>
      <c r="V91" s="37"/>
      <c r="W91" s="32"/>
      <c r="X91" s="105"/>
      <c r="Y91" s="106"/>
      <c r="Z91" s="104"/>
      <c r="AA91" s="104"/>
      <c r="AB91" s="104"/>
      <c r="AC91" s="104"/>
      <c r="AD91" s="104"/>
      <c r="AE91" s="104"/>
      <c r="AF91" s="104"/>
      <c r="AG91" s="104"/>
      <c r="AH91" s="104"/>
      <c r="AI91" s="104"/>
      <c r="AJ91" s="104"/>
      <c r="AK91" s="104"/>
      <c r="AL91" s="104"/>
      <c r="AM91" s="104"/>
      <c r="AN91" s="104"/>
      <c r="AO91" s="104"/>
      <c r="AP91" s="104"/>
    </row>
    <row r="92" ht="15.75" customHeight="1">
      <c r="A92" s="18"/>
      <c r="B92" s="18"/>
      <c r="C92" s="18"/>
      <c r="D92" s="34"/>
      <c r="E92" s="34"/>
      <c r="F92" s="34"/>
      <c r="G92" s="34"/>
      <c r="H92" s="34"/>
      <c r="I92" s="34"/>
      <c r="J92" s="19"/>
      <c r="K92" s="19"/>
      <c r="L92" s="19"/>
      <c r="M92" s="19"/>
      <c r="N92" s="19"/>
      <c r="O92" s="19"/>
      <c r="P92" s="19"/>
      <c r="Q92" s="19"/>
      <c r="R92" s="19"/>
      <c r="S92" s="19"/>
      <c r="T92" s="19"/>
      <c r="V92" s="37"/>
      <c r="W92" s="32"/>
      <c r="X92" s="40"/>
      <c r="Y92" s="41"/>
    </row>
    <row r="93" ht="15.75" customHeight="1">
      <c r="A93" s="18"/>
      <c r="B93" s="18" t="s">
        <v>52</v>
      </c>
      <c r="C93" s="18"/>
      <c r="D93" s="34"/>
      <c r="E93" s="34"/>
      <c r="F93" s="34"/>
      <c r="G93" s="34"/>
      <c r="H93" s="34"/>
      <c r="I93" s="34"/>
      <c r="J93" s="153"/>
      <c r="K93" s="153"/>
      <c r="L93" s="153"/>
      <c r="M93" s="153"/>
      <c r="N93" s="153"/>
      <c r="O93" s="153"/>
      <c r="P93" s="153"/>
      <c r="Q93" s="153"/>
      <c r="R93" s="153"/>
      <c r="S93" s="153"/>
      <c r="T93" s="153"/>
      <c r="V93" s="37"/>
      <c r="W93" s="32"/>
      <c r="X93" s="40"/>
      <c r="Y93" s="41"/>
    </row>
    <row r="94" ht="15.75" customHeight="1">
      <c r="A94" s="18"/>
      <c r="B94" s="18" t="s">
        <v>53</v>
      </c>
      <c r="C94" s="18"/>
      <c r="D94" s="34"/>
      <c r="E94" s="34"/>
      <c r="F94" s="34"/>
      <c r="G94" s="34"/>
      <c r="H94" s="34"/>
      <c r="I94" s="34"/>
      <c r="J94" s="153"/>
      <c r="K94" s="189"/>
      <c r="L94" s="189"/>
      <c r="M94" s="189"/>
      <c r="N94" s="189"/>
      <c r="O94" s="189"/>
      <c r="P94" s="175"/>
      <c r="Q94" s="189"/>
      <c r="R94" s="189"/>
      <c r="S94" s="189"/>
      <c r="T94" s="189"/>
      <c r="V94" s="37"/>
      <c r="W94" s="32"/>
      <c r="X94" s="40"/>
      <c r="Y94" s="41"/>
    </row>
    <row r="95" ht="15.75" customHeight="1">
      <c r="A95" s="129"/>
      <c r="B95" s="129" t="s">
        <v>54</v>
      </c>
      <c r="C95" s="129"/>
      <c r="D95" s="130"/>
      <c r="E95" s="130"/>
      <c r="F95" s="130"/>
      <c r="G95" s="130"/>
      <c r="H95" s="130"/>
      <c r="I95" s="130"/>
      <c r="J95" s="131"/>
      <c r="K95" s="131">
        <f t="shared" ref="K95:T95" si="53">K91+K93+K94</f>
        <v>4537</v>
      </c>
      <c r="L95" s="131">
        <f t="shared" si="53"/>
        <v>1343</v>
      </c>
      <c r="M95" s="131">
        <f t="shared" si="53"/>
        <v>12890</v>
      </c>
      <c r="N95" s="131">
        <f t="shared" si="53"/>
        <v>11548</v>
      </c>
      <c r="O95" s="131">
        <f t="shared" si="53"/>
        <v>6708</v>
      </c>
      <c r="P95" s="131">
        <f t="shared" si="53"/>
        <v>6547.659009</v>
      </c>
      <c r="Q95" s="131">
        <f t="shared" si="53"/>
        <v>5487.588433</v>
      </c>
      <c r="R95" s="131">
        <f t="shared" si="53"/>
        <v>6362.32283</v>
      </c>
      <c r="S95" s="131">
        <f t="shared" si="53"/>
        <v>7068.111622</v>
      </c>
      <c r="T95" s="131">
        <f t="shared" si="53"/>
        <v>7680.220416</v>
      </c>
      <c r="U95" s="190"/>
      <c r="V95" s="31">
        <f>RRI(5,O95,T95)</f>
        <v>0.02743918733</v>
      </c>
      <c r="W95" s="32"/>
      <c r="X95" s="33">
        <f>RRI(4,P95,T95)</f>
        <v>0.04069126064</v>
      </c>
      <c r="Y95" s="32"/>
      <c r="Z95" s="190"/>
      <c r="AA95" s="190"/>
      <c r="AB95" s="190"/>
      <c r="AC95" s="190"/>
      <c r="AD95" s="190"/>
      <c r="AE95" s="190"/>
      <c r="AF95" s="190"/>
      <c r="AG95" s="190"/>
      <c r="AH95" s="190"/>
      <c r="AI95" s="190"/>
      <c r="AJ95" s="190"/>
      <c r="AK95" s="190"/>
      <c r="AL95" s="190"/>
      <c r="AM95" s="190"/>
      <c r="AN95" s="190"/>
      <c r="AO95" s="190"/>
      <c r="AP95" s="190"/>
    </row>
    <row r="96" ht="15.75" customHeight="1">
      <c r="A96" s="18"/>
      <c r="B96" s="18"/>
      <c r="C96" s="18" t="s">
        <v>55</v>
      </c>
      <c r="D96" s="34"/>
      <c r="E96" s="34"/>
      <c r="F96" s="34"/>
      <c r="G96" s="34"/>
      <c r="H96" s="34"/>
      <c r="I96" s="34"/>
      <c r="J96" s="19"/>
      <c r="K96" s="19"/>
      <c r="L96" s="35">
        <f t="shared" ref="L96:T96" si="54">L95/K95-1</f>
        <v>-0.7039894203</v>
      </c>
      <c r="M96" s="35">
        <f t="shared" si="54"/>
        <v>8.597915115</v>
      </c>
      <c r="N96" s="35">
        <f t="shared" si="54"/>
        <v>-0.1041117145</v>
      </c>
      <c r="O96" s="35">
        <f t="shared" si="54"/>
        <v>-0.419120194</v>
      </c>
      <c r="P96" s="35">
        <f t="shared" si="54"/>
        <v>-0.02390295034</v>
      </c>
      <c r="Q96" s="35">
        <f t="shared" si="54"/>
        <v>-0.1619006999</v>
      </c>
      <c r="R96" s="35">
        <f t="shared" si="54"/>
        <v>0.1594023327</v>
      </c>
      <c r="S96" s="35">
        <f t="shared" si="54"/>
        <v>0.1109325652</v>
      </c>
      <c r="T96" s="35">
        <f t="shared" si="54"/>
        <v>0.08660146113</v>
      </c>
      <c r="V96" s="31"/>
      <c r="W96" s="32"/>
      <c r="X96" s="40"/>
      <c r="Y96" s="41"/>
    </row>
    <row r="97" ht="15.75" customHeight="1">
      <c r="A97" s="18"/>
      <c r="B97" s="18"/>
      <c r="C97" s="18"/>
      <c r="D97" s="34"/>
      <c r="E97" s="34"/>
      <c r="F97" s="34"/>
      <c r="G97" s="34"/>
      <c r="H97" s="34"/>
      <c r="I97" s="34"/>
      <c r="J97" s="19"/>
      <c r="K97" s="19"/>
      <c r="L97" s="19"/>
      <c r="M97" s="19"/>
      <c r="N97" s="19"/>
      <c r="O97" s="19"/>
      <c r="P97" s="19"/>
      <c r="Q97" s="19"/>
      <c r="R97" s="19"/>
      <c r="S97" s="19"/>
      <c r="T97" s="19"/>
      <c r="V97" s="37"/>
      <c r="W97" s="32"/>
      <c r="X97" s="40"/>
      <c r="Y97" s="41"/>
    </row>
    <row r="98" ht="15.75" customHeight="1">
      <c r="A98" s="185"/>
      <c r="B98" s="185" t="s">
        <v>56</v>
      </c>
      <c r="C98" s="185"/>
      <c r="D98" s="186"/>
      <c r="E98" s="186"/>
      <c r="F98" s="186"/>
      <c r="G98" s="186"/>
      <c r="H98" s="186"/>
      <c r="I98" s="186"/>
      <c r="J98" s="175"/>
      <c r="K98" s="175"/>
      <c r="L98" s="175"/>
      <c r="M98" s="175"/>
      <c r="N98" s="175"/>
      <c r="O98" s="175"/>
      <c r="P98" s="175">
        <f t="shared" ref="P98:T98" si="55">P95*P131</f>
        <v>0</v>
      </c>
      <c r="Q98" s="175">
        <f t="shared" si="55"/>
        <v>0</v>
      </c>
      <c r="R98" s="175">
        <f t="shared" si="55"/>
        <v>0</v>
      </c>
      <c r="S98" s="175">
        <f t="shared" si="55"/>
        <v>0</v>
      </c>
      <c r="T98" s="175">
        <f t="shared" si="55"/>
        <v>0</v>
      </c>
      <c r="U98" s="104"/>
      <c r="V98" s="31"/>
      <c r="W98" s="32"/>
      <c r="X98" s="105"/>
      <c r="Y98" s="106"/>
      <c r="Z98" s="104"/>
      <c r="AA98" s="104"/>
      <c r="AB98" s="104"/>
      <c r="AC98" s="104"/>
      <c r="AD98" s="104"/>
      <c r="AE98" s="104"/>
      <c r="AF98" s="104"/>
      <c r="AG98" s="104"/>
      <c r="AH98" s="104"/>
      <c r="AI98" s="104"/>
      <c r="AJ98" s="104"/>
      <c r="AK98" s="104"/>
      <c r="AL98" s="104"/>
      <c r="AM98" s="104"/>
      <c r="AN98" s="104"/>
      <c r="AO98" s="104"/>
      <c r="AP98" s="104"/>
    </row>
    <row r="99" ht="15.75" customHeight="1">
      <c r="A99" s="27"/>
      <c r="B99" s="27" t="s">
        <v>57</v>
      </c>
      <c r="C99" s="27"/>
      <c r="D99" s="28"/>
      <c r="E99" s="28"/>
      <c r="F99" s="28"/>
      <c r="G99" s="28"/>
      <c r="H99" s="28"/>
      <c r="I99" s="28"/>
      <c r="J99" s="191"/>
      <c r="K99" s="191">
        <f t="shared" ref="K99:T99" si="56">K95+K98</f>
        <v>4537</v>
      </c>
      <c r="L99" s="191">
        <f t="shared" si="56"/>
        <v>1343</v>
      </c>
      <c r="M99" s="191">
        <f t="shared" si="56"/>
        <v>12890</v>
      </c>
      <c r="N99" s="191">
        <f t="shared" si="56"/>
        <v>11548</v>
      </c>
      <c r="O99" s="191">
        <f t="shared" si="56"/>
        <v>6708</v>
      </c>
      <c r="P99" s="191">
        <f t="shared" si="56"/>
        <v>6547.659009</v>
      </c>
      <c r="Q99" s="191">
        <f t="shared" si="56"/>
        <v>5487.588433</v>
      </c>
      <c r="R99" s="191">
        <f t="shared" si="56"/>
        <v>6362.32283</v>
      </c>
      <c r="S99" s="191">
        <f t="shared" si="56"/>
        <v>7068.111622</v>
      </c>
      <c r="T99" s="191">
        <f t="shared" si="56"/>
        <v>7680.220416</v>
      </c>
      <c r="U99" s="192"/>
      <c r="V99" s="31">
        <f>RRI(5,O99,T99)</f>
        <v>0.02743918733</v>
      </c>
      <c r="W99" s="32"/>
      <c r="X99" s="33">
        <f>RRI(4,P99,T99)</f>
        <v>0.04069126064</v>
      </c>
      <c r="Y99" s="32"/>
      <c r="Z99" s="192"/>
      <c r="AA99" s="192"/>
      <c r="AB99" s="192"/>
      <c r="AC99" s="192"/>
      <c r="AD99" s="192"/>
      <c r="AE99" s="192"/>
      <c r="AF99" s="192"/>
      <c r="AG99" s="192"/>
      <c r="AH99" s="192"/>
      <c r="AI99" s="192"/>
      <c r="AJ99" s="192"/>
      <c r="AK99" s="192"/>
      <c r="AL99" s="192"/>
      <c r="AM99" s="192"/>
      <c r="AN99" s="192"/>
      <c r="AO99" s="192"/>
      <c r="AP99" s="192"/>
    </row>
    <row r="100" ht="15.75" customHeight="1">
      <c r="A100" s="111"/>
      <c r="B100" s="111"/>
      <c r="C100" s="111" t="s">
        <v>58</v>
      </c>
      <c r="D100" s="113"/>
      <c r="E100" s="113"/>
      <c r="F100" s="113"/>
      <c r="G100" s="113"/>
      <c r="H100" s="113"/>
      <c r="I100" s="113"/>
      <c r="J100" s="139"/>
      <c r="K100" s="139">
        <f t="shared" ref="K100:T100" si="57">K99/K7</f>
        <v>0.06123302832</v>
      </c>
      <c r="L100" s="139">
        <f t="shared" si="57"/>
        <v>0.01586945219</v>
      </c>
      <c r="M100" s="139">
        <f t="shared" si="57"/>
        <v>0.1324945779</v>
      </c>
      <c r="N100" s="139">
        <f t="shared" si="57"/>
        <v>0.1150909924</v>
      </c>
      <c r="O100" s="139">
        <f t="shared" si="57"/>
        <v>0.0737483234</v>
      </c>
      <c r="P100" s="139">
        <f t="shared" si="57"/>
        <v>0.071888944</v>
      </c>
      <c r="Q100" s="139">
        <f t="shared" si="57"/>
        <v>0.06288597526</v>
      </c>
      <c r="R100" s="139">
        <f t="shared" si="57"/>
        <v>0.07117461164</v>
      </c>
      <c r="S100" s="139">
        <f t="shared" si="57"/>
        <v>0.07584168147</v>
      </c>
      <c r="T100" s="139">
        <f t="shared" si="57"/>
        <v>0.0787856274</v>
      </c>
      <c r="U100" s="193"/>
      <c r="V100" s="194"/>
      <c r="W100" s="32"/>
      <c r="X100" s="195"/>
      <c r="Y100" s="196"/>
      <c r="Z100" s="193"/>
      <c r="AA100" s="193"/>
      <c r="AB100" s="193"/>
      <c r="AC100" s="193"/>
      <c r="AD100" s="193"/>
      <c r="AE100" s="193"/>
      <c r="AF100" s="193"/>
      <c r="AG100" s="193"/>
      <c r="AH100" s="193"/>
      <c r="AI100" s="193"/>
      <c r="AJ100" s="193"/>
      <c r="AK100" s="193"/>
      <c r="AL100" s="193"/>
      <c r="AM100" s="193"/>
      <c r="AN100" s="193"/>
      <c r="AO100" s="193"/>
      <c r="AP100" s="193"/>
    </row>
    <row r="101" ht="15.75" customHeight="1">
      <c r="A101" s="18"/>
      <c r="B101" s="18"/>
      <c r="C101" s="18"/>
      <c r="D101" s="34"/>
      <c r="E101" s="34"/>
      <c r="F101" s="34"/>
      <c r="G101" s="34"/>
      <c r="H101" s="34"/>
      <c r="I101" s="34"/>
      <c r="J101" s="197"/>
      <c r="K101" s="197"/>
      <c r="L101" s="197"/>
      <c r="M101" s="197"/>
      <c r="N101" s="197"/>
      <c r="O101" s="197"/>
      <c r="P101" s="198"/>
      <c r="Q101" s="198"/>
      <c r="R101" s="198"/>
      <c r="S101" s="198"/>
      <c r="T101" s="198"/>
      <c r="V101" s="128"/>
      <c r="W101" s="128"/>
      <c r="X101" s="40"/>
      <c r="Y101" s="41"/>
    </row>
    <row r="102" ht="15.75" customHeight="1">
      <c r="A102" s="157"/>
      <c r="B102" s="157" t="s">
        <v>59</v>
      </c>
      <c r="C102" s="157"/>
      <c r="D102" s="158"/>
      <c r="E102" s="158"/>
      <c r="F102" s="158"/>
      <c r="G102" s="158"/>
      <c r="H102" s="158"/>
      <c r="I102" s="158"/>
      <c r="J102" s="199"/>
      <c r="K102" s="200">
        <f t="shared" ref="K102:T102" si="58">(K88-K87-K85)*(1+K129)</f>
        <v>6698.566011</v>
      </c>
      <c r="L102" s="200">
        <f t="shared" si="58"/>
        <v>6818.41974</v>
      </c>
      <c r="M102" s="200">
        <f t="shared" si="58"/>
        <v>10607.93793</v>
      </c>
      <c r="N102" s="200">
        <f t="shared" si="58"/>
        <v>11312.75575</v>
      </c>
      <c r="O102" s="200">
        <f t="shared" si="58"/>
        <v>7561.660096</v>
      </c>
      <c r="P102" s="200">
        <f t="shared" si="58"/>
        <v>6586.159009</v>
      </c>
      <c r="Q102" s="200">
        <f t="shared" si="58"/>
        <v>5889.213433</v>
      </c>
      <c r="R102" s="200">
        <f t="shared" si="58"/>
        <v>6706.57283</v>
      </c>
      <c r="S102" s="200">
        <f t="shared" si="58"/>
        <v>7412.361622</v>
      </c>
      <c r="T102" s="200">
        <f t="shared" si="58"/>
        <v>8024.470416</v>
      </c>
      <c r="U102" s="161"/>
      <c r="V102" s="201"/>
      <c r="W102" s="201"/>
      <c r="X102" s="202"/>
      <c r="Y102" s="203"/>
      <c r="Z102" s="161"/>
      <c r="AA102" s="161"/>
      <c r="AB102" s="161"/>
      <c r="AC102" s="161"/>
      <c r="AD102" s="161"/>
      <c r="AE102" s="161"/>
      <c r="AF102" s="161"/>
      <c r="AG102" s="161"/>
      <c r="AH102" s="161"/>
      <c r="AI102" s="161"/>
      <c r="AJ102" s="161"/>
      <c r="AK102" s="161"/>
      <c r="AL102" s="161"/>
      <c r="AM102" s="161"/>
      <c r="AN102" s="161"/>
      <c r="AO102" s="161"/>
      <c r="AP102" s="161"/>
    </row>
    <row r="103" ht="15.75" customHeight="1">
      <c r="A103" s="204"/>
      <c r="B103" s="204" t="s">
        <v>60</v>
      </c>
      <c r="C103" s="204"/>
      <c r="D103" s="205"/>
      <c r="E103" s="205"/>
      <c r="F103" s="205"/>
      <c r="G103" s="205"/>
      <c r="H103" s="205"/>
      <c r="I103" s="205"/>
      <c r="J103" s="206"/>
      <c r="K103" s="207">
        <f t="shared" ref="K103:T103" si="59">K102/K7</f>
        <v>0.09040632185</v>
      </c>
      <c r="L103" s="207">
        <f t="shared" si="59"/>
        <v>0.08056931204</v>
      </c>
      <c r="M103" s="207">
        <f t="shared" si="59"/>
        <v>0.1090375686</v>
      </c>
      <c r="N103" s="207">
        <f t="shared" si="59"/>
        <v>0.1127464744</v>
      </c>
      <c r="O103" s="207">
        <f t="shared" si="59"/>
        <v>0.08313353521</v>
      </c>
      <c r="P103" s="207">
        <f t="shared" si="59"/>
        <v>0.07231164841</v>
      </c>
      <c r="Q103" s="207">
        <f t="shared" si="59"/>
        <v>0.06748846689</v>
      </c>
      <c r="R103" s="207">
        <f t="shared" si="59"/>
        <v>0.07502569884</v>
      </c>
      <c r="S103" s="207">
        <f t="shared" si="59"/>
        <v>0.07953552507</v>
      </c>
      <c r="T103" s="207">
        <f t="shared" si="59"/>
        <v>0.08231703024</v>
      </c>
      <c r="U103" s="208"/>
      <c r="V103" s="209"/>
      <c r="W103" s="209"/>
      <c r="X103" s="210"/>
      <c r="Y103" s="211"/>
      <c r="Z103" s="208"/>
      <c r="AA103" s="208"/>
      <c r="AB103" s="208"/>
      <c r="AC103" s="208"/>
      <c r="AD103" s="208"/>
      <c r="AE103" s="208"/>
      <c r="AF103" s="208"/>
      <c r="AG103" s="208"/>
      <c r="AH103" s="208"/>
      <c r="AI103" s="208"/>
      <c r="AJ103" s="208"/>
      <c r="AK103" s="208"/>
      <c r="AL103" s="208"/>
      <c r="AM103" s="208"/>
      <c r="AN103" s="208"/>
      <c r="AO103" s="208"/>
      <c r="AP103" s="208"/>
    </row>
    <row r="104" ht="15.75" customHeight="1">
      <c r="A104" s="18"/>
      <c r="B104" s="18"/>
      <c r="C104" s="18"/>
      <c r="D104" s="34"/>
      <c r="E104" s="34"/>
      <c r="F104" s="34"/>
      <c r="G104" s="34"/>
      <c r="H104" s="34"/>
      <c r="I104" s="34"/>
      <c r="J104" s="197"/>
      <c r="K104" s="197"/>
      <c r="L104" s="197"/>
      <c r="M104" s="197"/>
      <c r="N104" s="197"/>
      <c r="O104" s="197"/>
      <c r="P104" s="198"/>
      <c r="Q104" s="198"/>
      <c r="R104" s="198"/>
      <c r="S104" s="198"/>
      <c r="T104" s="198"/>
      <c r="V104" s="128"/>
      <c r="W104" s="128"/>
      <c r="X104" s="40"/>
      <c r="Y104" s="41"/>
    </row>
    <row r="105" ht="15.75" customHeight="1">
      <c r="A105" s="18"/>
      <c r="B105" s="18" t="s">
        <v>61</v>
      </c>
      <c r="C105" s="18"/>
      <c r="D105" s="34"/>
      <c r="E105" s="34"/>
      <c r="F105" s="34"/>
      <c r="G105" s="34"/>
      <c r="H105" s="34"/>
      <c r="I105" s="34"/>
      <c r="J105" s="197"/>
      <c r="K105" s="197">
        <v>864.0</v>
      </c>
      <c r="L105" s="197">
        <v>867.0</v>
      </c>
      <c r="M105" s="197">
        <v>874.0</v>
      </c>
      <c r="N105" s="197">
        <v>871.0</v>
      </c>
      <c r="O105" s="197">
        <v>859.0</v>
      </c>
      <c r="P105" s="198">
        <f t="shared" ref="P105:T105" si="60">O105+P264</f>
        <v>850.7638201</v>
      </c>
      <c r="Q105" s="198">
        <f t="shared" si="60"/>
        <v>843.3396461</v>
      </c>
      <c r="R105" s="198">
        <f t="shared" si="60"/>
        <v>836.7130035</v>
      </c>
      <c r="S105" s="198">
        <f t="shared" si="60"/>
        <v>830.4630035</v>
      </c>
      <c r="T105" s="198">
        <f t="shared" si="60"/>
        <v>824.5806506</v>
      </c>
      <c r="V105" s="31">
        <f>RRI(4,O105,T105)</f>
        <v>-0.01017140956</v>
      </c>
      <c r="W105" s="32"/>
      <c r="X105" s="40"/>
      <c r="Y105" s="41"/>
    </row>
    <row r="106" ht="15.75" customHeight="1">
      <c r="A106" s="18"/>
      <c r="B106" s="18" t="s">
        <v>62</v>
      </c>
      <c r="C106" s="18"/>
      <c r="D106" s="34"/>
      <c r="E106" s="34"/>
      <c r="F106" s="34"/>
      <c r="G106" s="34"/>
      <c r="H106" s="34"/>
      <c r="I106" s="34"/>
      <c r="J106" s="197"/>
      <c r="K106" s="197">
        <v>869.0</v>
      </c>
      <c r="L106" s="197">
        <v>871.0</v>
      </c>
      <c r="M106" s="197">
        <v>878.0</v>
      </c>
      <c r="N106" s="197">
        <v>875.0</v>
      </c>
      <c r="O106" s="197">
        <v>860.0</v>
      </c>
      <c r="P106" s="198">
        <f t="shared" ref="P106:T106" si="61">O106+P264</f>
        <v>851.7638201</v>
      </c>
      <c r="Q106" s="198">
        <f t="shared" si="61"/>
        <v>844.3396461</v>
      </c>
      <c r="R106" s="198">
        <f t="shared" si="61"/>
        <v>837.7130035</v>
      </c>
      <c r="S106" s="198">
        <f t="shared" si="61"/>
        <v>831.4630035</v>
      </c>
      <c r="T106" s="198">
        <f t="shared" si="61"/>
        <v>825.5806506</v>
      </c>
      <c r="V106" s="31"/>
      <c r="W106" s="32"/>
      <c r="X106" s="40"/>
      <c r="Y106" s="41"/>
    </row>
    <row r="107" ht="15.75" customHeight="1">
      <c r="A107" s="18"/>
      <c r="B107" s="18"/>
      <c r="C107" s="18"/>
      <c r="D107" s="34"/>
      <c r="E107" s="34"/>
      <c r="F107" s="34"/>
      <c r="G107" s="34"/>
      <c r="H107" s="34"/>
      <c r="I107" s="34"/>
      <c r="J107" s="19"/>
      <c r="K107" s="19"/>
      <c r="L107" s="19"/>
      <c r="M107" s="19"/>
      <c r="N107" s="19"/>
      <c r="O107" s="19"/>
      <c r="P107" s="19"/>
      <c r="Q107" s="19"/>
      <c r="R107" s="19"/>
      <c r="S107" s="19"/>
      <c r="T107" s="19"/>
      <c r="V107" s="31"/>
      <c r="W107" s="32"/>
      <c r="X107" s="40"/>
      <c r="Y107" s="41"/>
    </row>
    <row r="108" ht="15.75" customHeight="1">
      <c r="A108" s="100"/>
      <c r="B108" s="100" t="s">
        <v>63</v>
      </c>
      <c r="C108" s="100"/>
      <c r="D108" s="101"/>
      <c r="E108" s="101"/>
      <c r="F108" s="101"/>
      <c r="G108" s="101"/>
      <c r="H108" s="101"/>
      <c r="I108" s="101"/>
      <c r="J108" s="103"/>
      <c r="K108" s="103">
        <f t="shared" ref="K108:T108" si="62">K99/K105</f>
        <v>5.251157407</v>
      </c>
      <c r="L108" s="103">
        <f t="shared" si="62"/>
        <v>1.549019608</v>
      </c>
      <c r="M108" s="103">
        <f t="shared" si="62"/>
        <v>14.74828375</v>
      </c>
      <c r="N108" s="103">
        <f t="shared" si="62"/>
        <v>13.25832377</v>
      </c>
      <c r="O108" s="103">
        <f t="shared" si="62"/>
        <v>7.809080326</v>
      </c>
      <c r="P108" s="103">
        <f t="shared" si="62"/>
        <v>7.696212338</v>
      </c>
      <c r="Q108" s="103">
        <f t="shared" si="62"/>
        <v>6.506973149</v>
      </c>
      <c r="R108" s="103">
        <f t="shared" si="62"/>
        <v>7.603948789</v>
      </c>
      <c r="S108" s="103">
        <f t="shared" si="62"/>
        <v>8.511049369</v>
      </c>
      <c r="T108" s="103">
        <f t="shared" si="62"/>
        <v>9.314092455</v>
      </c>
      <c r="U108" s="104"/>
      <c r="V108" s="31"/>
      <c r="W108" s="32"/>
      <c r="X108" s="105"/>
      <c r="Y108" s="106"/>
      <c r="Z108" s="104"/>
      <c r="AA108" s="104"/>
      <c r="AB108" s="104"/>
      <c r="AC108" s="104"/>
      <c r="AD108" s="104"/>
      <c r="AE108" s="104"/>
      <c r="AF108" s="104"/>
      <c r="AG108" s="104"/>
      <c r="AH108" s="104"/>
      <c r="AI108" s="104"/>
      <c r="AJ108" s="104"/>
      <c r="AK108" s="104"/>
      <c r="AL108" s="104"/>
      <c r="AM108" s="104"/>
      <c r="AN108" s="104"/>
      <c r="AO108" s="104"/>
      <c r="AP108" s="104"/>
    </row>
    <row r="109" ht="15.75" customHeight="1">
      <c r="A109" s="171"/>
      <c r="B109" s="171" t="s">
        <v>64</v>
      </c>
      <c r="C109" s="171"/>
      <c r="D109" s="172"/>
      <c r="E109" s="172"/>
      <c r="F109" s="172"/>
      <c r="G109" s="172"/>
      <c r="H109" s="172"/>
      <c r="I109" s="172"/>
      <c r="J109" s="173"/>
      <c r="K109" s="173">
        <f t="shared" ref="K109:T109" si="63">K99/K106</f>
        <v>5.220943613</v>
      </c>
      <c r="L109" s="173">
        <f t="shared" si="63"/>
        <v>1.541905855</v>
      </c>
      <c r="M109" s="173">
        <f t="shared" si="63"/>
        <v>14.68109339</v>
      </c>
      <c r="N109" s="173">
        <f t="shared" si="63"/>
        <v>13.19771429</v>
      </c>
      <c r="O109" s="173">
        <f t="shared" si="63"/>
        <v>7.8</v>
      </c>
      <c r="P109" s="173">
        <f t="shared" si="63"/>
        <v>7.687176721</v>
      </c>
      <c r="Q109" s="173">
        <f t="shared" si="63"/>
        <v>6.499266567</v>
      </c>
      <c r="R109" s="173">
        <f t="shared" si="63"/>
        <v>7.594871756</v>
      </c>
      <c r="S109" s="173">
        <f t="shared" si="63"/>
        <v>8.500813136</v>
      </c>
      <c r="T109" s="173">
        <f t="shared" si="63"/>
        <v>9.302810587</v>
      </c>
      <c r="U109" s="104"/>
      <c r="V109" s="31">
        <f>RRI(5,O109,T109)</f>
        <v>0.03586680284</v>
      </c>
      <c r="W109" s="32"/>
      <c r="X109" s="33">
        <f>RRI(4,P109,T109)</f>
        <v>0.04884624644</v>
      </c>
      <c r="Y109" s="32"/>
      <c r="Z109" s="104"/>
      <c r="AA109" s="104"/>
      <c r="AB109" s="104"/>
      <c r="AC109" s="104"/>
      <c r="AD109" s="104"/>
      <c r="AE109" s="104"/>
      <c r="AF109" s="104"/>
      <c r="AG109" s="104"/>
      <c r="AH109" s="104"/>
      <c r="AI109" s="104"/>
      <c r="AJ109" s="104"/>
      <c r="AK109" s="104"/>
      <c r="AL109" s="104"/>
      <c r="AM109" s="104"/>
      <c r="AN109" s="104"/>
      <c r="AO109" s="104"/>
      <c r="AP109" s="104"/>
    </row>
    <row r="110" ht="15.75" customHeight="1">
      <c r="A110" s="146"/>
      <c r="B110" s="146"/>
      <c r="C110" s="146" t="s">
        <v>55</v>
      </c>
      <c r="D110" s="147"/>
      <c r="E110" s="147"/>
      <c r="F110" s="147"/>
      <c r="G110" s="147"/>
      <c r="H110" s="147"/>
      <c r="I110" s="147"/>
      <c r="J110" s="212"/>
      <c r="K110" s="212"/>
      <c r="L110" s="148">
        <f t="shared" ref="L110:T110" si="64">L109/K109-1</f>
        <v>-0.7046691231</v>
      </c>
      <c r="M110" s="148">
        <f t="shared" si="64"/>
        <v>8.521394152</v>
      </c>
      <c r="N110" s="148">
        <f t="shared" si="64"/>
        <v>-0.1010400975</v>
      </c>
      <c r="O110" s="148">
        <f t="shared" si="64"/>
        <v>-0.4089885694</v>
      </c>
      <c r="P110" s="148">
        <f t="shared" si="64"/>
        <v>-0.01446452301</v>
      </c>
      <c r="Q110" s="148">
        <f t="shared" si="64"/>
        <v>-0.1545313965</v>
      </c>
      <c r="R110" s="148">
        <f t="shared" si="64"/>
        <v>0.1685736657</v>
      </c>
      <c r="S110" s="148">
        <f t="shared" si="64"/>
        <v>0.1192833018</v>
      </c>
      <c r="T110" s="148">
        <f t="shared" si="64"/>
        <v>0.09434361606</v>
      </c>
      <c r="U110" s="149"/>
      <c r="V110" s="150"/>
      <c r="W110" s="32"/>
      <c r="X110" s="151"/>
      <c r="Y110" s="152"/>
      <c r="Z110" s="149"/>
      <c r="AA110" s="149"/>
      <c r="AB110" s="149"/>
      <c r="AC110" s="149"/>
      <c r="AD110" s="149"/>
      <c r="AE110" s="149"/>
      <c r="AF110" s="149"/>
      <c r="AG110" s="149"/>
      <c r="AH110" s="149"/>
      <c r="AI110" s="149"/>
      <c r="AJ110" s="149"/>
      <c r="AK110" s="149"/>
      <c r="AL110" s="149"/>
      <c r="AM110" s="149"/>
      <c r="AN110" s="149"/>
      <c r="AO110" s="149"/>
      <c r="AP110" s="149"/>
    </row>
    <row r="111" ht="15.75" customHeight="1">
      <c r="A111" s="111"/>
      <c r="B111" s="111"/>
      <c r="C111" s="111"/>
      <c r="D111" s="113"/>
      <c r="E111" s="113"/>
      <c r="F111" s="113"/>
      <c r="G111" s="113"/>
      <c r="H111" s="113"/>
      <c r="I111" s="113"/>
      <c r="J111" s="213"/>
      <c r="K111" s="213"/>
      <c r="L111" s="213"/>
      <c r="M111" s="213"/>
      <c r="N111" s="213"/>
      <c r="O111" s="213"/>
      <c r="P111" s="213"/>
      <c r="Q111" s="213"/>
      <c r="R111" s="213"/>
      <c r="S111" s="213"/>
      <c r="T111" s="213"/>
      <c r="U111" s="193"/>
      <c r="V111" s="37"/>
      <c r="W111" s="93"/>
      <c r="X111" s="195"/>
      <c r="Y111" s="196"/>
      <c r="Z111" s="193"/>
      <c r="AA111" s="193"/>
      <c r="AB111" s="193"/>
      <c r="AC111" s="193"/>
      <c r="AD111" s="193"/>
      <c r="AE111" s="193"/>
      <c r="AF111" s="193"/>
      <c r="AG111" s="193"/>
      <c r="AH111" s="193"/>
      <c r="AI111" s="193"/>
      <c r="AJ111" s="193"/>
      <c r="AK111" s="193"/>
      <c r="AL111" s="193"/>
      <c r="AM111" s="193"/>
      <c r="AN111" s="193"/>
      <c r="AO111" s="193"/>
      <c r="AP111" s="193"/>
    </row>
    <row r="112" ht="15.75" customHeight="1">
      <c r="A112" s="157"/>
      <c r="B112" s="157" t="s">
        <v>65</v>
      </c>
      <c r="C112" s="157"/>
      <c r="D112" s="158"/>
      <c r="E112" s="158"/>
      <c r="F112" s="158"/>
      <c r="G112" s="158"/>
      <c r="H112" s="158"/>
      <c r="I112" s="158"/>
      <c r="J112" s="214"/>
      <c r="K112" s="215">
        <f t="shared" ref="K112:T112" si="65">K102/K106</f>
        <v>7.708361348</v>
      </c>
      <c r="L112" s="215">
        <f t="shared" si="65"/>
        <v>7.828266062</v>
      </c>
      <c r="M112" s="215">
        <f t="shared" si="65"/>
        <v>12.08193386</v>
      </c>
      <c r="N112" s="215">
        <f t="shared" si="65"/>
        <v>12.92886371</v>
      </c>
      <c r="O112" s="215">
        <f t="shared" si="65"/>
        <v>8.792628018</v>
      </c>
      <c r="P112" s="215">
        <f t="shared" si="65"/>
        <v>7.732377044</v>
      </c>
      <c r="Q112" s="215">
        <f t="shared" si="65"/>
        <v>6.974934151</v>
      </c>
      <c r="R112" s="215">
        <f t="shared" si="65"/>
        <v>8.005812016</v>
      </c>
      <c r="S112" s="215">
        <f t="shared" si="65"/>
        <v>8.914842381</v>
      </c>
      <c r="T112" s="215">
        <f t="shared" si="65"/>
        <v>9.719789836</v>
      </c>
      <c r="U112" s="161"/>
      <c r="V112" s="216"/>
      <c r="W112" s="217"/>
      <c r="X112" s="33">
        <f>RRI(4,P112,T112)</f>
        <v>0.05885371077</v>
      </c>
      <c r="Y112" s="32"/>
      <c r="Z112" s="161"/>
      <c r="AA112" s="161"/>
      <c r="AB112" s="161"/>
      <c r="AC112" s="161"/>
      <c r="AD112" s="161"/>
      <c r="AE112" s="161"/>
      <c r="AF112" s="161"/>
      <c r="AG112" s="161"/>
      <c r="AH112" s="161"/>
      <c r="AI112" s="161"/>
      <c r="AJ112" s="161"/>
      <c r="AK112" s="161"/>
      <c r="AL112" s="161"/>
      <c r="AM112" s="161"/>
      <c r="AN112" s="161"/>
      <c r="AO112" s="161"/>
      <c r="AP112" s="161"/>
    </row>
    <row r="113" ht="15.75" customHeight="1">
      <c r="A113" s="146"/>
      <c r="B113" s="146"/>
      <c r="C113" s="146" t="s">
        <v>55</v>
      </c>
      <c r="D113" s="147"/>
      <c r="E113" s="147"/>
      <c r="F113" s="147"/>
      <c r="G113" s="147"/>
      <c r="H113" s="147"/>
      <c r="I113" s="147"/>
      <c r="J113" s="212"/>
      <c r="K113" s="212"/>
      <c r="L113" s="148">
        <f t="shared" ref="L113:T113" si="66">L112/K112-1</f>
        <v>0.01555514955</v>
      </c>
      <c r="M113" s="148">
        <f t="shared" si="66"/>
        <v>0.5433729219</v>
      </c>
      <c r="N113" s="148">
        <f t="shared" si="66"/>
        <v>0.07009886494</v>
      </c>
      <c r="O113" s="148">
        <f t="shared" si="66"/>
        <v>-0.3199226001</v>
      </c>
      <c r="P113" s="148">
        <f t="shared" si="66"/>
        <v>-0.1205840816</v>
      </c>
      <c r="Q113" s="148">
        <f t="shared" si="66"/>
        <v>-0.09795731486</v>
      </c>
      <c r="R113" s="148">
        <f t="shared" si="66"/>
        <v>0.147797505</v>
      </c>
      <c r="S113" s="148">
        <f t="shared" si="66"/>
        <v>0.113546304</v>
      </c>
      <c r="T113" s="148">
        <f t="shared" si="66"/>
        <v>0.09029295417</v>
      </c>
      <c r="U113" s="149"/>
      <c r="V113" s="150"/>
      <c r="W113" s="32"/>
      <c r="X113" s="151"/>
      <c r="Y113" s="152"/>
      <c r="Z113" s="149"/>
      <c r="AA113" s="149"/>
      <c r="AB113" s="149"/>
      <c r="AC113" s="149"/>
      <c r="AD113" s="149"/>
      <c r="AE113" s="149"/>
      <c r="AF113" s="149"/>
      <c r="AG113" s="149"/>
      <c r="AH113" s="149"/>
      <c r="AI113" s="149"/>
      <c r="AJ113" s="149"/>
      <c r="AK113" s="149"/>
      <c r="AL113" s="149"/>
      <c r="AM113" s="149"/>
      <c r="AN113" s="149"/>
      <c r="AO113" s="149"/>
      <c r="AP113" s="149"/>
    </row>
    <row r="114" ht="15.75" customHeight="1">
      <c r="A114" s="111"/>
      <c r="B114" s="111"/>
      <c r="C114" s="111"/>
      <c r="D114" s="113"/>
      <c r="E114" s="113"/>
      <c r="F114" s="113"/>
      <c r="G114" s="113"/>
      <c r="H114" s="113"/>
      <c r="I114" s="113"/>
      <c r="J114" s="213"/>
      <c r="K114" s="213"/>
      <c r="L114" s="213"/>
      <c r="M114" s="213"/>
      <c r="N114" s="213"/>
      <c r="O114" s="213"/>
      <c r="P114" s="213"/>
      <c r="Q114" s="213"/>
      <c r="R114" s="213"/>
      <c r="S114" s="213"/>
      <c r="T114" s="213"/>
      <c r="U114" s="193"/>
      <c r="V114" s="177"/>
      <c r="W114" s="177"/>
      <c r="X114" s="195"/>
      <c r="Y114" s="196"/>
      <c r="Z114" s="193"/>
      <c r="AA114" s="193"/>
      <c r="AB114" s="193"/>
      <c r="AC114" s="193"/>
      <c r="AD114" s="193"/>
      <c r="AE114" s="193"/>
      <c r="AF114" s="193"/>
      <c r="AG114" s="193"/>
      <c r="AH114" s="193"/>
      <c r="AI114" s="193"/>
      <c r="AJ114" s="193"/>
      <c r="AK114" s="193"/>
      <c r="AL114" s="193"/>
      <c r="AM114" s="193"/>
      <c r="AN114" s="193"/>
      <c r="AO114" s="193"/>
      <c r="AP114" s="193"/>
    </row>
    <row r="115" ht="15.75" customHeight="1">
      <c r="A115" s="111"/>
      <c r="B115" s="111" t="s">
        <v>66</v>
      </c>
      <c r="C115" s="111"/>
      <c r="D115" s="113"/>
      <c r="E115" s="113"/>
      <c r="F115" s="113"/>
      <c r="G115" s="113"/>
      <c r="H115" s="113"/>
      <c r="I115" s="113"/>
      <c r="J115" s="213"/>
      <c r="K115" s="213"/>
      <c r="L115" s="213">
        <f t="shared" ref="L115:T115" si="67">L117/K109</f>
        <v>0.7738064801</v>
      </c>
      <c r="M115" s="213">
        <f t="shared" si="67"/>
        <v>2.646075949</v>
      </c>
      <c r="N115" s="213">
        <f t="shared" si="67"/>
        <v>0.4141380915</v>
      </c>
      <c r="O115" s="213">
        <f t="shared" si="67"/>
        <v>0.4909941115</v>
      </c>
      <c r="P115" s="213">
        <f t="shared" si="67"/>
        <v>0.8296633617</v>
      </c>
      <c r="Q115" s="213">
        <f t="shared" si="67"/>
        <v>0.84192153</v>
      </c>
      <c r="R115" s="213">
        <f t="shared" si="67"/>
        <v>0.993771983</v>
      </c>
      <c r="S115" s="213">
        <f t="shared" si="67"/>
        <v>0.8538271536</v>
      </c>
      <c r="T115" s="213">
        <f t="shared" si="67"/>
        <v>0.7865284978</v>
      </c>
      <c r="U115" s="193"/>
      <c r="V115" s="37"/>
      <c r="W115" s="32"/>
      <c r="X115" s="195"/>
      <c r="Y115" s="196"/>
      <c r="Z115" s="193"/>
      <c r="AA115" s="193"/>
      <c r="AB115" s="193"/>
      <c r="AC115" s="193"/>
      <c r="AD115" s="193"/>
      <c r="AE115" s="193"/>
      <c r="AF115" s="193"/>
      <c r="AG115" s="193"/>
      <c r="AH115" s="193"/>
      <c r="AI115" s="193"/>
      <c r="AJ115" s="193"/>
      <c r="AK115" s="193"/>
      <c r="AL115" s="193"/>
      <c r="AM115" s="193"/>
      <c r="AN115" s="193"/>
      <c r="AO115" s="193"/>
      <c r="AP115" s="193"/>
    </row>
    <row r="116" ht="15.75" customHeight="1">
      <c r="A116" s="157"/>
      <c r="B116" s="157" t="s">
        <v>67</v>
      </c>
      <c r="C116" s="157"/>
      <c r="D116" s="158"/>
      <c r="E116" s="158"/>
      <c r="F116" s="158"/>
      <c r="G116" s="158"/>
      <c r="H116" s="158"/>
      <c r="I116" s="158"/>
      <c r="J116" s="214"/>
      <c r="K116" s="214"/>
      <c r="L116" s="214">
        <f t="shared" ref="L116:O116" si="68">L117/K112</f>
        <v>0.5241062033</v>
      </c>
      <c r="M116" s="214">
        <f t="shared" si="68"/>
        <v>0.5211882131</v>
      </c>
      <c r="N116" s="214">
        <f t="shared" si="68"/>
        <v>0.503230697</v>
      </c>
      <c r="O116" s="214">
        <f t="shared" si="68"/>
        <v>0.5012041385</v>
      </c>
      <c r="P116" s="218">
        <v>0.736</v>
      </c>
      <c r="Q116" s="219">
        <v>0.837</v>
      </c>
      <c r="R116" s="219">
        <v>0.926</v>
      </c>
      <c r="S116" s="219">
        <v>0.81</v>
      </c>
      <c r="T116" s="219">
        <v>0.75</v>
      </c>
      <c r="U116" s="161"/>
      <c r="V116" s="220"/>
      <c r="W116" s="220"/>
      <c r="X116" s="202"/>
      <c r="Y116" s="203"/>
      <c r="Z116" s="161"/>
      <c r="AA116" s="161"/>
      <c r="AB116" s="161"/>
      <c r="AC116" s="161"/>
      <c r="AD116" s="161"/>
      <c r="AE116" s="161"/>
      <c r="AF116" s="161"/>
      <c r="AG116" s="161"/>
      <c r="AH116" s="161"/>
      <c r="AI116" s="161"/>
      <c r="AJ116" s="161"/>
      <c r="AK116" s="161"/>
      <c r="AL116" s="161"/>
      <c r="AM116" s="161"/>
      <c r="AN116" s="161"/>
      <c r="AO116" s="161"/>
      <c r="AP116" s="161"/>
    </row>
    <row r="117" ht="15.75" customHeight="1">
      <c r="A117" s="171"/>
      <c r="B117" s="171" t="s">
        <v>68</v>
      </c>
      <c r="C117" s="171"/>
      <c r="D117" s="172"/>
      <c r="E117" s="172"/>
      <c r="F117" s="172"/>
      <c r="G117" s="172"/>
      <c r="H117" s="172"/>
      <c r="I117" s="172"/>
      <c r="J117" s="221"/>
      <c r="K117" s="222">
        <v>3.84</v>
      </c>
      <c r="L117" s="222">
        <v>4.04</v>
      </c>
      <c r="M117" s="53">
        <v>4.08</v>
      </c>
      <c r="N117" s="222">
        <v>6.08</v>
      </c>
      <c r="O117" s="222">
        <v>6.48</v>
      </c>
      <c r="P117" s="223">
        <f t="shared" ref="P117:T117" si="69">O112*P116</f>
        <v>6.471374221</v>
      </c>
      <c r="Q117" s="223">
        <f t="shared" si="69"/>
        <v>6.471999586</v>
      </c>
      <c r="R117" s="223">
        <f t="shared" si="69"/>
        <v>6.458789024</v>
      </c>
      <c r="S117" s="223">
        <f t="shared" si="69"/>
        <v>6.484707733</v>
      </c>
      <c r="T117" s="223">
        <f t="shared" si="69"/>
        <v>6.686131786</v>
      </c>
      <c r="U117" s="224"/>
      <c r="V117" s="225">
        <f>RRI(5,O117,T117)</f>
        <v>0.006282651214</v>
      </c>
      <c r="W117" s="226"/>
      <c r="X117" s="227">
        <f>RRI(5,P117,T117)</f>
        <v>0.006550765741</v>
      </c>
      <c r="Y117" s="226"/>
      <c r="Z117" s="224"/>
      <c r="AA117" s="224"/>
      <c r="AB117" s="224"/>
      <c r="AC117" s="224"/>
      <c r="AD117" s="224"/>
      <c r="AE117" s="224"/>
      <c r="AF117" s="224"/>
      <c r="AG117" s="224"/>
      <c r="AH117" s="224"/>
      <c r="AI117" s="224"/>
      <c r="AJ117" s="224"/>
      <c r="AK117" s="224"/>
      <c r="AL117" s="224"/>
      <c r="AM117" s="224"/>
      <c r="AN117" s="224"/>
      <c r="AO117" s="224"/>
      <c r="AP117" s="224"/>
    </row>
    <row r="118" ht="15.75" customHeight="1">
      <c r="A118" s="146"/>
      <c r="B118" s="146"/>
      <c r="C118" s="146" t="s">
        <v>55</v>
      </c>
      <c r="D118" s="147"/>
      <c r="E118" s="147"/>
      <c r="F118" s="147"/>
      <c r="G118" s="147"/>
      <c r="H118" s="147"/>
      <c r="I118" s="147"/>
      <c r="J118" s="212"/>
      <c r="K118" s="212"/>
      <c r="L118" s="148">
        <f t="shared" ref="L118:T118" si="70">L117/K117-1</f>
        <v>0.05208333333</v>
      </c>
      <c r="M118" s="148">
        <f t="shared" si="70"/>
        <v>0.009900990099</v>
      </c>
      <c r="N118" s="148">
        <f t="shared" si="70"/>
        <v>0.4901960784</v>
      </c>
      <c r="O118" s="148">
        <f t="shared" si="70"/>
        <v>0.06578947368</v>
      </c>
      <c r="P118" s="148">
        <f t="shared" si="70"/>
        <v>-0.001331138674</v>
      </c>
      <c r="Q118" s="148">
        <f t="shared" si="70"/>
        <v>0.00009663546378</v>
      </c>
      <c r="R118" s="148">
        <f t="shared" si="70"/>
        <v>-0.002041187051</v>
      </c>
      <c r="S118" s="148">
        <f t="shared" si="70"/>
        <v>0.004012936372</v>
      </c>
      <c r="T118" s="148">
        <f t="shared" si="70"/>
        <v>0.03106139259</v>
      </c>
      <c r="U118" s="149"/>
      <c r="V118" s="150"/>
      <c r="W118" s="32"/>
      <c r="X118" s="151"/>
      <c r="Y118" s="152"/>
      <c r="Z118" s="149"/>
      <c r="AA118" s="149"/>
      <c r="AB118" s="149"/>
      <c r="AC118" s="149"/>
      <c r="AD118" s="149"/>
      <c r="AE118" s="149"/>
      <c r="AF118" s="149"/>
      <c r="AG118" s="149"/>
      <c r="AH118" s="149"/>
      <c r="AI118" s="149"/>
      <c r="AJ118" s="149"/>
      <c r="AK118" s="149"/>
      <c r="AL118" s="149"/>
      <c r="AM118" s="149"/>
      <c r="AN118" s="149"/>
      <c r="AO118" s="149"/>
      <c r="AP118" s="149"/>
    </row>
    <row r="119" ht="15.75" customHeight="1">
      <c r="A119" s="228"/>
      <c r="B119" s="229"/>
      <c r="C119" s="18"/>
      <c r="D119" s="34"/>
      <c r="E119" s="34"/>
      <c r="F119" s="34"/>
      <c r="G119" s="34"/>
      <c r="H119" s="34"/>
      <c r="I119" s="34"/>
      <c r="J119" s="34"/>
      <c r="K119" s="34"/>
      <c r="L119" s="34"/>
      <c r="M119" s="34"/>
      <c r="N119" s="34"/>
      <c r="O119" s="34"/>
      <c r="P119" s="34"/>
      <c r="Q119" s="34"/>
      <c r="R119" s="34"/>
      <c r="S119" s="34"/>
      <c r="T119" s="34"/>
      <c r="V119" s="68"/>
      <c r="W119" s="68"/>
    </row>
    <row r="120" ht="15.75" customHeight="1">
      <c r="A120" s="230"/>
      <c r="B120" s="231" t="s">
        <v>69</v>
      </c>
      <c r="C120" s="232"/>
      <c r="D120" s="233"/>
      <c r="E120" s="233"/>
      <c r="F120" s="233"/>
      <c r="G120" s="233"/>
      <c r="H120" s="233"/>
      <c r="I120" s="233"/>
      <c r="J120" s="233"/>
      <c r="K120" s="233"/>
      <c r="L120" s="233"/>
      <c r="M120" s="233"/>
      <c r="N120" s="233"/>
      <c r="O120" s="234"/>
      <c r="P120" s="235"/>
      <c r="Q120" s="236"/>
      <c r="R120" s="233"/>
      <c r="S120" s="233"/>
      <c r="T120" s="233"/>
      <c r="V120" s="68"/>
    </row>
    <row r="121" ht="15.75" customHeight="1" outlineLevel="1">
      <c r="A121" s="18"/>
      <c r="B121" s="18" t="s">
        <v>70</v>
      </c>
      <c r="C121" s="18"/>
      <c r="D121" s="34"/>
      <c r="E121" s="34"/>
      <c r="F121" s="34"/>
      <c r="G121" s="34"/>
      <c r="H121" s="34"/>
      <c r="I121" s="34"/>
      <c r="J121" s="35"/>
      <c r="K121" s="35">
        <f t="shared" ref="K121:O121" si="71">K54/K7</f>
        <v>0</v>
      </c>
      <c r="L121" s="35">
        <f t="shared" si="71"/>
        <v>0</v>
      </c>
      <c r="M121" s="35">
        <f t="shared" si="71"/>
        <v>0</v>
      </c>
      <c r="N121" s="35">
        <f t="shared" si="71"/>
        <v>0</v>
      </c>
      <c r="O121" s="35">
        <f t="shared" si="71"/>
        <v>0</v>
      </c>
      <c r="P121" s="35">
        <f t="shared" ref="P121:T121" si="72">O121</f>
        <v>0</v>
      </c>
      <c r="Q121" s="35">
        <f t="shared" si="72"/>
        <v>0</v>
      </c>
      <c r="R121" s="35">
        <f t="shared" si="72"/>
        <v>0</v>
      </c>
      <c r="S121" s="35">
        <f t="shared" si="72"/>
        <v>0</v>
      </c>
      <c r="T121" s="35">
        <f t="shared" si="72"/>
        <v>0</v>
      </c>
      <c r="V121" s="68"/>
    </row>
    <row r="122" ht="15.75" customHeight="1" outlineLevel="1">
      <c r="A122" s="237"/>
      <c r="B122" s="237" t="s">
        <v>71</v>
      </c>
      <c r="C122" s="237"/>
      <c r="D122" s="34"/>
      <c r="E122" s="34"/>
      <c r="F122" s="34"/>
      <c r="G122" s="34"/>
      <c r="H122" s="34"/>
      <c r="I122" s="34"/>
      <c r="J122" s="35"/>
      <c r="K122" s="35">
        <f t="shared" ref="K122:Q122" si="73">K58/K7</f>
        <v>-0.5251167436</v>
      </c>
      <c r="L122" s="35">
        <f t="shared" si="73"/>
        <v>-0.5261733705</v>
      </c>
      <c r="M122" s="35">
        <f t="shared" si="73"/>
        <v>-0.4800949767</v>
      </c>
      <c r="N122" s="35">
        <f t="shared" si="73"/>
        <v>-0.4755924974</v>
      </c>
      <c r="O122" s="35">
        <f t="shared" si="73"/>
        <v>-0.5176894831</v>
      </c>
      <c r="P122" s="238">
        <f t="shared" si="73"/>
        <v>-0.5340816257</v>
      </c>
      <c r="Q122" s="238">
        <f t="shared" si="73"/>
        <v>-0.5319139911</v>
      </c>
      <c r="R122" s="238">
        <v>-0.525</v>
      </c>
      <c r="S122" s="238">
        <f t="shared" ref="S122:T122" si="74">R122</f>
        <v>-0.525</v>
      </c>
      <c r="T122" s="238">
        <f t="shared" si="74"/>
        <v>-0.525</v>
      </c>
      <c r="V122" s="239"/>
    </row>
    <row r="123" ht="15.75" customHeight="1" outlineLevel="1">
      <c r="A123" s="13"/>
      <c r="B123" s="13" t="s">
        <v>72</v>
      </c>
      <c r="C123" s="240"/>
      <c r="D123" s="34"/>
      <c r="E123" s="34"/>
      <c r="F123" s="34"/>
      <c r="G123" s="34"/>
      <c r="H123" s="34"/>
      <c r="I123" s="34"/>
      <c r="J123" s="35"/>
      <c r="K123" s="35">
        <f t="shared" ref="K123:O123" si="75">K60/K7</f>
        <v>-0.1699192917</v>
      </c>
      <c r="L123" s="35">
        <f t="shared" si="75"/>
        <v>-0.1847024625</v>
      </c>
      <c r="M123" s="35">
        <f t="shared" si="75"/>
        <v>-0.1958946211</v>
      </c>
      <c r="N123" s="35">
        <f t="shared" si="75"/>
        <v>-0.1761545975</v>
      </c>
      <c r="O123" s="35">
        <f t="shared" si="75"/>
        <v>-0.1500802568</v>
      </c>
      <c r="P123" s="35">
        <f t="shared" ref="P123:T123" si="76">O123</f>
        <v>-0.1500802568</v>
      </c>
      <c r="Q123" s="35">
        <f t="shared" si="76"/>
        <v>-0.1500802568</v>
      </c>
      <c r="R123" s="35">
        <f t="shared" si="76"/>
        <v>-0.1500802568</v>
      </c>
      <c r="S123" s="35">
        <f t="shared" si="76"/>
        <v>-0.1500802568</v>
      </c>
      <c r="T123" s="35">
        <f t="shared" si="76"/>
        <v>-0.1500802568</v>
      </c>
      <c r="V123" s="68"/>
    </row>
    <row r="124" ht="15.75" customHeight="1" outlineLevel="1">
      <c r="A124" s="13"/>
      <c r="B124" s="11" t="s">
        <v>30</v>
      </c>
      <c r="C124" s="11"/>
      <c r="D124" s="34"/>
      <c r="E124" s="34"/>
      <c r="F124" s="34"/>
      <c r="G124" s="34"/>
      <c r="H124" s="34"/>
      <c r="I124" s="34"/>
      <c r="J124" s="35"/>
      <c r="K124" s="35">
        <f t="shared" ref="K124:O124" si="77">K61/K7</f>
        <v>-0.04438955921</v>
      </c>
      <c r="L124" s="35">
        <f t="shared" si="77"/>
        <v>-0.03050999669</v>
      </c>
      <c r="M124" s="35">
        <f t="shared" si="77"/>
        <v>-0.03954279606</v>
      </c>
      <c r="N124" s="35">
        <f t="shared" si="77"/>
        <v>-0.0599772768</v>
      </c>
      <c r="O124" s="35">
        <f t="shared" si="77"/>
        <v>-0.05249675674</v>
      </c>
      <c r="P124" s="35">
        <v>-0.0444</v>
      </c>
      <c r="Q124" s="35">
        <f t="shared" ref="Q124:T124" si="78">P124</f>
        <v>-0.0444</v>
      </c>
      <c r="R124" s="35">
        <f t="shared" si="78"/>
        <v>-0.0444</v>
      </c>
      <c r="S124" s="35">
        <f t="shared" si="78"/>
        <v>-0.0444</v>
      </c>
      <c r="T124" s="35">
        <f t="shared" si="78"/>
        <v>-0.0444</v>
      </c>
      <c r="V124" s="68"/>
    </row>
    <row r="125" ht="15.75" customHeight="1" outlineLevel="1">
      <c r="A125" s="13"/>
      <c r="B125" s="13" t="s">
        <v>73</v>
      </c>
      <c r="C125" s="11"/>
      <c r="D125" s="34"/>
      <c r="E125" s="34"/>
      <c r="F125" s="34"/>
      <c r="G125" s="34"/>
      <c r="H125" s="34"/>
      <c r="I125" s="34"/>
      <c r="J125" s="35"/>
      <c r="K125" s="35">
        <f t="shared" ref="K125:O125" si="79">K62/K7</f>
        <v>-0.03185143196</v>
      </c>
      <c r="L125" s="35">
        <f t="shared" si="79"/>
        <v>-0.03188070142</v>
      </c>
      <c r="M125" s="35">
        <f t="shared" si="79"/>
        <v>-0.03035349019</v>
      </c>
      <c r="N125" s="35">
        <f t="shared" si="79"/>
        <v>-0.03177260858</v>
      </c>
      <c r="O125" s="35">
        <f t="shared" si="79"/>
        <v>-0.03700609072</v>
      </c>
      <c r="P125" s="35">
        <f t="shared" ref="P125:T125" si="80">O125</f>
        <v>-0.03700609072</v>
      </c>
      <c r="Q125" s="35">
        <f t="shared" si="80"/>
        <v>-0.03700609072</v>
      </c>
      <c r="R125" s="35">
        <f t="shared" si="80"/>
        <v>-0.03700609072</v>
      </c>
      <c r="S125" s="35">
        <f t="shared" si="80"/>
        <v>-0.03700609072</v>
      </c>
      <c r="T125" s="35">
        <f t="shared" si="80"/>
        <v>-0.03700609072</v>
      </c>
      <c r="V125" s="239"/>
    </row>
    <row r="126" ht="15.75" customHeight="1" outlineLevel="1">
      <c r="A126" s="13"/>
      <c r="B126" s="18" t="s">
        <v>74</v>
      </c>
      <c r="C126" s="11"/>
      <c r="D126" s="34"/>
      <c r="E126" s="34"/>
      <c r="F126" s="34"/>
      <c r="G126" s="34"/>
      <c r="H126" s="34"/>
      <c r="I126" s="34"/>
      <c r="J126" s="35"/>
      <c r="K126" s="35">
        <f t="shared" ref="K126:O126" si="81">K63/K7</f>
        <v>-0.01878694631</v>
      </c>
      <c r="L126" s="35">
        <f t="shared" si="81"/>
        <v>-0.01818547053</v>
      </c>
      <c r="M126" s="35">
        <f t="shared" si="81"/>
        <v>-0.01745351383</v>
      </c>
      <c r="N126" s="35">
        <f t="shared" si="81"/>
        <v>-0.01837788276</v>
      </c>
      <c r="O126" s="35">
        <f t="shared" si="81"/>
        <v>-0.02219705798</v>
      </c>
      <c r="P126" s="35">
        <f t="shared" ref="P126:T126" si="82">O126</f>
        <v>-0.02219705798</v>
      </c>
      <c r="Q126" s="35">
        <f t="shared" si="82"/>
        <v>-0.02219705798</v>
      </c>
      <c r="R126" s="35">
        <f t="shared" si="82"/>
        <v>-0.02219705798</v>
      </c>
      <c r="S126" s="35">
        <f t="shared" si="82"/>
        <v>-0.02219705798</v>
      </c>
      <c r="T126" s="35">
        <f t="shared" si="82"/>
        <v>-0.02219705798</v>
      </c>
      <c r="V126" s="68"/>
    </row>
    <row r="127" ht="15.75" customHeight="1" outlineLevel="1">
      <c r="A127" s="240"/>
      <c r="B127" s="18" t="s">
        <v>32</v>
      </c>
      <c r="C127" s="240"/>
      <c r="D127" s="34"/>
      <c r="E127" s="34"/>
      <c r="F127" s="34"/>
      <c r="G127" s="34"/>
      <c r="H127" s="34"/>
      <c r="I127" s="34"/>
      <c r="J127" s="35"/>
      <c r="K127" s="35">
        <f t="shared" ref="K127:O127" si="83">K64/K7</f>
        <v>-0.07857586309</v>
      </c>
      <c r="L127" s="35">
        <f t="shared" si="83"/>
        <v>-0.08980479274</v>
      </c>
      <c r="M127" s="35">
        <f t="shared" si="83"/>
        <v>-0.07987706477</v>
      </c>
      <c r="N127" s="35">
        <f t="shared" si="83"/>
        <v>-0.0788833742</v>
      </c>
      <c r="O127" s="35">
        <f t="shared" si="83"/>
        <v>-0.08894214912</v>
      </c>
      <c r="P127" s="238">
        <f>O127</f>
        <v>-0.08894214912</v>
      </c>
      <c r="Q127" s="238">
        <v>-0.087</v>
      </c>
      <c r="R127" s="238">
        <v>-0.085</v>
      </c>
      <c r="S127" s="238">
        <v>-0.083</v>
      </c>
      <c r="T127" s="238">
        <f>S127</f>
        <v>-0.083</v>
      </c>
      <c r="U127" s="241"/>
      <c r="V127" s="68"/>
    </row>
    <row r="128" ht="15.75" customHeight="1" outlineLevel="1">
      <c r="A128" s="18"/>
      <c r="B128" s="18" t="s">
        <v>75</v>
      </c>
      <c r="C128" s="18"/>
      <c r="D128" s="34"/>
      <c r="E128" s="34"/>
      <c r="F128" s="34"/>
      <c r="G128" s="34"/>
      <c r="H128" s="34"/>
      <c r="I128" s="34"/>
      <c r="J128" s="35"/>
      <c r="K128" s="35">
        <f t="shared" ref="K128:T128" si="84">K85/K7</f>
        <v>-0.004750722056</v>
      </c>
      <c r="L128" s="35">
        <f t="shared" si="84"/>
        <v>-0.01221817838</v>
      </c>
      <c r="M128" s="35">
        <f t="shared" si="84"/>
        <v>-0.003433141119</v>
      </c>
      <c r="N128" s="35">
        <f t="shared" si="84"/>
        <v>-0.007564432219</v>
      </c>
      <c r="O128" s="35">
        <f t="shared" si="84"/>
        <v>-0.008047670353</v>
      </c>
      <c r="P128" s="35">
        <f t="shared" si="84"/>
        <v>-0.006587601208</v>
      </c>
      <c r="Q128" s="35">
        <f t="shared" si="84"/>
        <v>-0.006016328924</v>
      </c>
      <c r="R128" s="35">
        <f t="shared" si="84"/>
        <v>-0.005034100924</v>
      </c>
      <c r="S128" s="35">
        <f t="shared" si="84"/>
        <v>-0.00482855372</v>
      </c>
      <c r="T128" s="35">
        <f t="shared" si="84"/>
        <v>-0.00461621287</v>
      </c>
      <c r="U128" s="241"/>
      <c r="V128" s="68"/>
    </row>
    <row r="129" ht="15.75" customHeight="1" outlineLevel="1">
      <c r="A129" s="242"/>
      <c r="B129" s="242" t="s">
        <v>76</v>
      </c>
      <c r="C129" s="242"/>
      <c r="D129" s="243"/>
      <c r="E129" s="243"/>
      <c r="F129" s="243"/>
      <c r="G129" s="243"/>
      <c r="H129" s="243"/>
      <c r="I129" s="243"/>
      <c r="J129" s="244"/>
      <c r="K129" s="244">
        <f t="shared" ref="K129:O129" si="85">K90/K88</f>
        <v>-0.2108192729</v>
      </c>
      <c r="L129" s="244">
        <f t="shared" si="85"/>
        <v>-0.271691974</v>
      </c>
      <c r="M129" s="244">
        <f t="shared" si="85"/>
        <v>-0.2232600181</v>
      </c>
      <c r="N129" s="244">
        <f t="shared" si="85"/>
        <v>-0.2210455312</v>
      </c>
      <c r="O129" s="244">
        <f t="shared" si="85"/>
        <v>-0.2175434504</v>
      </c>
      <c r="P129" s="244">
        <v>-0.23</v>
      </c>
      <c r="Q129" s="245">
        <v>-0.235</v>
      </c>
      <c r="R129" s="244">
        <f t="shared" ref="R129:T129" si="86">Q129</f>
        <v>-0.235</v>
      </c>
      <c r="S129" s="244">
        <f t="shared" si="86"/>
        <v>-0.235</v>
      </c>
      <c r="T129" s="244">
        <f t="shared" si="86"/>
        <v>-0.235</v>
      </c>
      <c r="U129" s="246"/>
      <c r="V129" s="247"/>
      <c r="X129" s="248"/>
      <c r="Y129" s="248"/>
      <c r="Z129" s="248"/>
      <c r="AA129" s="248"/>
      <c r="AB129" s="248"/>
      <c r="AC129" s="248"/>
      <c r="AD129" s="248"/>
      <c r="AE129" s="248"/>
      <c r="AF129" s="248"/>
      <c r="AG129" s="248"/>
      <c r="AH129" s="248"/>
      <c r="AI129" s="248"/>
      <c r="AJ129" s="248"/>
      <c r="AK129" s="248"/>
      <c r="AL129" s="248"/>
      <c r="AM129" s="248"/>
      <c r="AN129" s="248"/>
      <c r="AO129" s="248"/>
      <c r="AP129" s="248"/>
    </row>
    <row r="130" ht="15.75" customHeight="1" outlineLevel="1">
      <c r="A130" s="18"/>
      <c r="B130" s="18" t="s">
        <v>77</v>
      </c>
      <c r="C130" s="18"/>
      <c r="D130" s="34"/>
      <c r="E130" s="34"/>
      <c r="F130" s="34"/>
      <c r="G130" s="34"/>
      <c r="H130" s="34"/>
      <c r="I130" s="34"/>
      <c r="J130" s="241"/>
      <c r="K130" s="35">
        <f t="shared" ref="K130:O130" si="87">K80/K151</f>
        <v>0</v>
      </c>
      <c r="L130" s="35">
        <f t="shared" si="87"/>
        <v>0</v>
      </c>
      <c r="M130" s="35">
        <f t="shared" si="87"/>
        <v>0</v>
      </c>
      <c r="N130" s="35">
        <f t="shared" si="87"/>
        <v>0</v>
      </c>
      <c r="O130" s="35">
        <f t="shared" si="87"/>
        <v>0</v>
      </c>
      <c r="P130" s="35">
        <f t="shared" ref="P130:T130" si="88">O130</f>
        <v>0</v>
      </c>
      <c r="Q130" s="35">
        <f t="shared" si="88"/>
        <v>0</v>
      </c>
      <c r="R130" s="35">
        <f t="shared" si="88"/>
        <v>0</v>
      </c>
      <c r="S130" s="35">
        <f t="shared" si="88"/>
        <v>0</v>
      </c>
      <c r="T130" s="35">
        <f t="shared" si="88"/>
        <v>0</v>
      </c>
      <c r="U130" s="35"/>
      <c r="V130" s="68"/>
    </row>
    <row r="131" ht="15.75" customHeight="1" outlineLevel="1">
      <c r="A131" s="18"/>
      <c r="B131" s="18" t="s">
        <v>78</v>
      </c>
      <c r="C131" s="18"/>
      <c r="D131" s="34"/>
      <c r="E131" s="34"/>
      <c r="F131" s="34"/>
      <c r="G131" s="34"/>
      <c r="H131" s="34"/>
      <c r="I131" s="34"/>
      <c r="J131" s="241"/>
      <c r="K131" s="35">
        <f t="shared" ref="K131:O131" si="89">K98/K95</f>
        <v>0</v>
      </c>
      <c r="L131" s="35">
        <f t="shared" si="89"/>
        <v>0</v>
      </c>
      <c r="M131" s="35">
        <f t="shared" si="89"/>
        <v>0</v>
      </c>
      <c r="N131" s="35">
        <f t="shared" si="89"/>
        <v>0</v>
      </c>
      <c r="O131" s="35">
        <f t="shared" si="89"/>
        <v>0</v>
      </c>
      <c r="P131" s="35">
        <f t="shared" ref="P131:T131" si="90">O131</f>
        <v>0</v>
      </c>
      <c r="Q131" s="35">
        <f t="shared" si="90"/>
        <v>0</v>
      </c>
      <c r="R131" s="35">
        <f t="shared" si="90"/>
        <v>0</v>
      </c>
      <c r="S131" s="35">
        <f t="shared" si="90"/>
        <v>0</v>
      </c>
      <c r="T131" s="35">
        <f t="shared" si="90"/>
        <v>0</v>
      </c>
      <c r="U131" s="241"/>
      <c r="V131" s="68"/>
    </row>
    <row r="132" ht="15.75" customHeight="1" outlineLevel="1">
      <c r="A132" s="18"/>
      <c r="B132" s="18" t="s">
        <v>79</v>
      </c>
      <c r="C132" s="18"/>
      <c r="D132" s="34"/>
      <c r="E132" s="34"/>
      <c r="F132" s="34"/>
      <c r="G132" s="34"/>
      <c r="H132" s="34"/>
      <c r="I132" s="34"/>
      <c r="J132" s="241"/>
      <c r="K132" s="35"/>
      <c r="L132" s="35"/>
      <c r="M132" s="35"/>
      <c r="N132" s="35">
        <f t="shared" ref="N132:O132" si="91">N81/N7</f>
        <v>0</v>
      </c>
      <c r="O132" s="35">
        <f t="shared" si="91"/>
        <v>0</v>
      </c>
      <c r="P132" s="35">
        <f t="shared" ref="P132:T132" si="92">O132</f>
        <v>0</v>
      </c>
      <c r="Q132" s="35">
        <f t="shared" si="92"/>
        <v>0</v>
      </c>
      <c r="R132" s="35">
        <f t="shared" si="92"/>
        <v>0</v>
      </c>
      <c r="S132" s="35">
        <f t="shared" si="92"/>
        <v>0</v>
      </c>
      <c r="T132" s="35">
        <f t="shared" si="92"/>
        <v>0</v>
      </c>
      <c r="U132" s="241"/>
      <c r="V132" s="68"/>
      <c r="W132" s="68"/>
    </row>
    <row r="133" ht="15.75" customHeight="1" outlineLevel="1">
      <c r="A133" s="18"/>
      <c r="B133" s="18" t="s">
        <v>80</v>
      </c>
      <c r="C133" s="18"/>
      <c r="D133" s="34"/>
      <c r="E133" s="34"/>
      <c r="F133" s="34"/>
      <c r="G133" s="34"/>
      <c r="H133" s="34"/>
      <c r="I133" s="34"/>
      <c r="J133" s="241"/>
      <c r="K133" s="35">
        <f t="shared" ref="K133:T133" si="93">K72</f>
        <v>0.106553837</v>
      </c>
      <c r="L133" s="35">
        <f t="shared" si="93"/>
        <v>0.09079737203</v>
      </c>
      <c r="M133" s="35">
        <f t="shared" si="93"/>
        <v>0.1316722686</v>
      </c>
      <c r="N133" s="35">
        <f t="shared" si="93"/>
        <v>0.1304989137</v>
      </c>
      <c r="O133" s="35">
        <f t="shared" si="93"/>
        <v>0.1004969327</v>
      </c>
      <c r="P133" s="35">
        <f t="shared" si="93"/>
        <v>0.09193276369</v>
      </c>
      <c r="Q133" s="35">
        <f t="shared" si="93"/>
        <v>0.09604254745</v>
      </c>
      <c r="R133" s="35">
        <f t="shared" si="93"/>
        <v>0.1063911565</v>
      </c>
      <c r="S133" s="35">
        <f t="shared" si="93"/>
        <v>0.1121630441</v>
      </c>
      <c r="T133" s="35">
        <f t="shared" si="93"/>
        <v>0.1154621606</v>
      </c>
      <c r="V133" s="68"/>
    </row>
    <row r="134" ht="15.75" customHeight="1" outlineLevel="1">
      <c r="A134" s="18"/>
      <c r="B134" s="18" t="s">
        <v>81</v>
      </c>
      <c r="C134" s="18"/>
      <c r="D134" s="34"/>
      <c r="E134" s="34"/>
      <c r="F134" s="34"/>
      <c r="G134" s="34"/>
      <c r="H134" s="34"/>
      <c r="I134" s="34"/>
      <c r="J134" s="34"/>
      <c r="K134" s="249" t="str">
        <f>(K106/J106)</f>
        <v>#DIV/0!</v>
      </c>
      <c r="L134" s="249">
        <f t="shared" ref="L134:T134" si="94">L106/K106</f>
        <v>1.002301496</v>
      </c>
      <c r="M134" s="249">
        <f t="shared" si="94"/>
        <v>1.008036739</v>
      </c>
      <c r="N134" s="249">
        <f t="shared" si="94"/>
        <v>0.9965831435</v>
      </c>
      <c r="O134" s="249">
        <f t="shared" si="94"/>
        <v>0.9828571429</v>
      </c>
      <c r="P134" s="249">
        <f t="shared" si="94"/>
        <v>0.9904230466</v>
      </c>
      <c r="Q134" s="249">
        <f t="shared" si="94"/>
        <v>0.9912837646</v>
      </c>
      <c r="R134" s="249">
        <f t="shared" si="94"/>
        <v>0.9921516861</v>
      </c>
      <c r="S134" s="249">
        <f t="shared" si="94"/>
        <v>0.992539211</v>
      </c>
      <c r="T134" s="249">
        <f t="shared" si="94"/>
        <v>0.992925298</v>
      </c>
      <c r="V134" s="239"/>
    </row>
    <row r="135" ht="15.75" customHeight="1">
      <c r="A135" s="250"/>
      <c r="B135" s="251" t="s">
        <v>82</v>
      </c>
      <c r="C135" s="14"/>
      <c r="D135" s="14"/>
      <c r="E135" s="14"/>
      <c r="F135" s="14"/>
      <c r="G135" s="14"/>
      <c r="H135" s="14"/>
      <c r="I135" s="14"/>
      <c r="J135" s="252"/>
      <c r="K135" s="252">
        <f t="shared" ref="K135:O135" si="95">K79/K152</f>
        <v>-0.02637957502</v>
      </c>
      <c r="L135" s="252">
        <f t="shared" si="95"/>
        <v>-0.02881690372</v>
      </c>
      <c r="M135" s="252">
        <f t="shared" si="95"/>
        <v>-0.03225356695</v>
      </c>
      <c r="N135" s="252">
        <f t="shared" si="95"/>
        <v>-0.03652020543</v>
      </c>
      <c r="O135" s="253">
        <f t="shared" si="95"/>
        <v>-0.03602239354</v>
      </c>
      <c r="P135" s="253">
        <f t="shared" ref="P135:T135" si="96">O135</f>
        <v>-0.03602239354</v>
      </c>
      <c r="Q135" s="253">
        <f t="shared" si="96"/>
        <v>-0.03602239354</v>
      </c>
      <c r="R135" s="253">
        <f t="shared" si="96"/>
        <v>-0.03602239354</v>
      </c>
      <c r="S135" s="253">
        <f t="shared" si="96"/>
        <v>-0.03602239354</v>
      </c>
      <c r="T135" s="253">
        <f t="shared" si="96"/>
        <v>-0.03602239354</v>
      </c>
      <c r="V135" s="68"/>
    </row>
    <row r="136" ht="15.75" customHeight="1">
      <c r="A136" s="250"/>
      <c r="B136" s="251" t="s">
        <v>83</v>
      </c>
      <c r="C136" s="14"/>
      <c r="D136" s="14"/>
      <c r="E136" s="14"/>
      <c r="F136" s="14"/>
      <c r="G136" s="14"/>
      <c r="H136" s="14"/>
      <c r="I136" s="14"/>
      <c r="J136" s="252"/>
      <c r="K136" s="253">
        <f t="shared" ref="K136:O136" si="97">K82/((K141+J141)/2)</f>
        <v>0.3113355389</v>
      </c>
      <c r="L136" s="253">
        <f t="shared" si="97"/>
        <v>0.223032916</v>
      </c>
      <c r="M136" s="253">
        <f t="shared" si="97"/>
        <v>0.1426545326</v>
      </c>
      <c r="N136" s="253">
        <f t="shared" si="97"/>
        <v>0.1509973075</v>
      </c>
      <c r="O136" s="253">
        <f t="shared" si="97"/>
        <v>0.08429062706</v>
      </c>
      <c r="P136" s="253">
        <f>O136</f>
        <v>0.08429062706</v>
      </c>
      <c r="Q136" s="253">
        <v>0.03</v>
      </c>
      <c r="R136" s="253">
        <v>0.025</v>
      </c>
      <c r="S136" s="253">
        <v>0.025</v>
      </c>
      <c r="T136" s="253">
        <v>0.025</v>
      </c>
      <c r="V136" s="68"/>
      <c r="W136" s="68"/>
    </row>
    <row r="137" ht="15.75" customHeight="1">
      <c r="A137" s="254"/>
      <c r="B137" s="255" t="s">
        <v>84</v>
      </c>
      <c r="C137" s="17"/>
      <c r="D137" s="17"/>
      <c r="E137" s="17"/>
      <c r="F137" s="17"/>
      <c r="G137" s="17"/>
      <c r="H137" s="17"/>
      <c r="I137" s="17"/>
      <c r="J137" s="17"/>
      <c r="K137" s="17"/>
      <c r="L137" s="17"/>
      <c r="M137" s="17"/>
      <c r="N137" s="17"/>
      <c r="O137" s="17"/>
      <c r="P137" s="17"/>
      <c r="Q137" s="17"/>
      <c r="R137" s="17"/>
      <c r="S137" s="17"/>
      <c r="T137" s="17"/>
      <c r="V137" s="68"/>
    </row>
    <row r="138" ht="15.75" customHeight="1">
      <c r="A138" s="18"/>
      <c r="B138" s="18"/>
      <c r="C138" s="18"/>
      <c r="D138" s="34"/>
      <c r="E138" s="34"/>
      <c r="F138" s="34"/>
      <c r="G138" s="34"/>
      <c r="H138" s="34"/>
      <c r="I138" s="34"/>
      <c r="J138" s="34"/>
      <c r="K138" s="34"/>
      <c r="L138" s="34"/>
      <c r="M138" s="34"/>
      <c r="N138" s="34"/>
      <c r="O138" s="34"/>
      <c r="P138" s="34"/>
      <c r="Q138" s="34"/>
      <c r="R138" s="34"/>
      <c r="S138" s="34"/>
      <c r="V138" s="239"/>
    </row>
    <row r="139" ht="15.75" customHeight="1">
      <c r="A139" s="18"/>
      <c r="B139" s="18"/>
      <c r="C139" s="18"/>
      <c r="D139" s="34"/>
      <c r="E139" s="34"/>
      <c r="F139" s="34"/>
      <c r="G139" s="34"/>
      <c r="H139" s="34"/>
      <c r="I139" s="34"/>
      <c r="J139" s="34"/>
      <c r="K139" s="34"/>
      <c r="L139" s="34"/>
      <c r="M139" s="34"/>
      <c r="N139" s="34"/>
      <c r="O139" s="34"/>
      <c r="P139" s="34"/>
      <c r="Q139" s="34"/>
      <c r="R139" s="34"/>
      <c r="S139" s="34"/>
      <c r="V139" s="68"/>
    </row>
    <row r="140" ht="15.75" customHeight="1">
      <c r="A140" s="1"/>
      <c r="B140" s="20"/>
      <c r="C140" s="20"/>
      <c r="D140" s="21"/>
      <c r="E140" s="22">
        <v>2013.0</v>
      </c>
      <c r="F140" s="22">
        <v>2014.0</v>
      </c>
      <c r="G140" s="22">
        <v>2015.0</v>
      </c>
      <c r="H140" s="22">
        <v>2016.0</v>
      </c>
      <c r="I140" s="22">
        <v>2017.0</v>
      </c>
      <c r="J140" s="22"/>
      <c r="K140" s="23">
        <v>2019.0</v>
      </c>
      <c r="L140" s="23">
        <v>2020.0</v>
      </c>
      <c r="M140" s="23">
        <v>2021.0</v>
      </c>
      <c r="N140" s="23">
        <v>2022.0</v>
      </c>
      <c r="O140" s="23">
        <v>2023.0</v>
      </c>
      <c r="P140" s="24">
        <v>2024.0</v>
      </c>
      <c r="Q140" s="24">
        <v>2025.0</v>
      </c>
      <c r="R140" s="24">
        <v>2026.0</v>
      </c>
      <c r="S140" s="24">
        <v>2027.0</v>
      </c>
      <c r="T140" s="24">
        <v>2028.0</v>
      </c>
      <c r="V140" s="25" t="s">
        <v>6</v>
      </c>
      <c r="W140" s="26"/>
      <c r="X140" s="25" t="s">
        <v>7</v>
      </c>
      <c r="Y140" s="26"/>
    </row>
    <row r="141" ht="15.75" customHeight="1">
      <c r="A141" s="100"/>
      <c r="B141" s="256" t="s">
        <v>85</v>
      </c>
      <c r="C141" s="257"/>
      <c r="D141" s="258"/>
      <c r="E141" s="258"/>
      <c r="F141" s="258"/>
      <c r="G141" s="258"/>
      <c r="H141" s="258"/>
      <c r="I141" s="258"/>
      <c r="J141" s="259"/>
      <c r="K141" s="260">
        <v>5743.0</v>
      </c>
      <c r="L141" s="260">
        <v>6318.0</v>
      </c>
      <c r="M141" s="260">
        <v>10604.0</v>
      </c>
      <c r="N141" s="260">
        <v>7595.0</v>
      </c>
      <c r="O141" s="261">
        <v>6072.0</v>
      </c>
      <c r="P141" s="262">
        <f t="shared" ref="P141:T141" si="98">P229</f>
        <v>5154.544455</v>
      </c>
      <c r="Q141" s="262">
        <f t="shared" si="98"/>
        <v>3746.101871</v>
      </c>
      <c r="R141" s="262">
        <f t="shared" si="98"/>
        <v>2219.190967</v>
      </c>
      <c r="S141" s="262">
        <f t="shared" si="98"/>
        <v>1406.92395</v>
      </c>
      <c r="T141" s="263">
        <f t="shared" si="98"/>
        <v>1078.940037</v>
      </c>
      <c r="U141" s="170"/>
      <c r="V141" s="239"/>
      <c r="X141" s="170"/>
      <c r="Y141" s="170"/>
      <c r="Z141" s="170"/>
      <c r="AA141" s="170"/>
      <c r="AB141" s="170"/>
      <c r="AC141" s="170"/>
      <c r="AD141" s="170"/>
      <c r="AE141" s="170"/>
      <c r="AF141" s="170"/>
      <c r="AG141" s="170"/>
      <c r="AH141" s="170"/>
      <c r="AI141" s="170"/>
      <c r="AJ141" s="170"/>
      <c r="AK141" s="170"/>
      <c r="AL141" s="170"/>
      <c r="AM141" s="170"/>
      <c r="AN141" s="170"/>
      <c r="AO141" s="170"/>
      <c r="AP141" s="170"/>
    </row>
    <row r="142" ht="15.75" customHeight="1" outlineLevel="1">
      <c r="A142" s="264"/>
      <c r="B142" s="264" t="s">
        <v>86</v>
      </c>
      <c r="C142" s="264"/>
      <c r="D142" s="265"/>
      <c r="E142" s="265"/>
      <c r="F142" s="265"/>
      <c r="G142" s="265"/>
      <c r="H142" s="265"/>
      <c r="I142" s="265"/>
      <c r="J142" s="266"/>
      <c r="K142" s="267">
        <v>9824.0</v>
      </c>
      <c r="L142" s="268">
        <v>11029.0</v>
      </c>
      <c r="M142" s="268">
        <v>12845.0</v>
      </c>
      <c r="N142" s="268">
        <v>12891.0</v>
      </c>
      <c r="O142" s="268">
        <v>11453.0</v>
      </c>
      <c r="P142" s="269">
        <f t="shared" ref="P142:T142" si="99">P7*P172</f>
        <v>11468.38616</v>
      </c>
      <c r="Q142" s="269">
        <f t="shared" si="99"/>
        <v>10987.6822</v>
      </c>
      <c r="R142" s="269">
        <f t="shared" si="99"/>
        <v>11255.60786</v>
      </c>
      <c r="S142" s="269">
        <f t="shared" si="99"/>
        <v>11734.749</v>
      </c>
      <c r="T142" s="269">
        <f t="shared" si="99"/>
        <v>12274.53489</v>
      </c>
      <c r="U142" s="170"/>
      <c r="V142" s="68"/>
      <c r="X142" s="170"/>
      <c r="Y142" s="170"/>
      <c r="Z142" s="170"/>
      <c r="AA142" s="170"/>
      <c r="AB142" s="170"/>
      <c r="AC142" s="170"/>
      <c r="AD142" s="170"/>
      <c r="AE142" s="170"/>
      <c r="AF142" s="170"/>
      <c r="AG142" s="170"/>
      <c r="AH142" s="170"/>
      <c r="AI142" s="170"/>
      <c r="AJ142" s="170"/>
      <c r="AK142" s="170"/>
      <c r="AL142" s="170"/>
      <c r="AM142" s="170"/>
      <c r="AN142" s="170"/>
      <c r="AO142" s="170"/>
      <c r="AP142" s="170"/>
    </row>
    <row r="143" ht="15.75" customHeight="1" outlineLevel="1">
      <c r="A143" s="270"/>
      <c r="B143" s="271" t="s">
        <v>87</v>
      </c>
      <c r="C143" s="271"/>
      <c r="D143" s="272"/>
      <c r="E143" s="272"/>
      <c r="F143" s="272"/>
      <c r="G143" s="272"/>
      <c r="H143" s="272"/>
      <c r="I143" s="272"/>
      <c r="J143" s="266"/>
      <c r="K143" s="268">
        <v>511.0</v>
      </c>
      <c r="L143" s="268">
        <v>620.0</v>
      </c>
      <c r="M143" s="268">
        <v>717.0</v>
      </c>
      <c r="N143" s="268">
        <v>889.0</v>
      </c>
      <c r="O143" s="268">
        <v>935.0</v>
      </c>
      <c r="P143" s="273">
        <f t="shared" ref="P143:T143" si="100">P7*P173</f>
        <v>936.2560957</v>
      </c>
      <c r="Q143" s="274">
        <f t="shared" si="100"/>
        <v>897.0123861</v>
      </c>
      <c r="R143" s="266">
        <f t="shared" si="100"/>
        <v>918.8853005</v>
      </c>
      <c r="S143" s="266">
        <f t="shared" si="100"/>
        <v>958.0014242</v>
      </c>
      <c r="T143" s="266">
        <f t="shared" si="100"/>
        <v>1002.068464</v>
      </c>
      <c r="U143" s="275"/>
      <c r="V143" s="68"/>
      <c r="X143" s="170"/>
      <c r="Y143" s="170"/>
      <c r="Z143" s="170"/>
      <c r="AA143" s="170"/>
      <c r="AB143" s="170"/>
      <c r="AC143" s="170"/>
      <c r="AD143" s="170"/>
      <c r="AE143" s="170"/>
      <c r="AF143" s="170"/>
      <c r="AG143" s="170"/>
      <c r="AH143" s="170"/>
      <c r="AI143" s="170"/>
      <c r="AJ143" s="170"/>
      <c r="AK143" s="170"/>
      <c r="AL143" s="170"/>
      <c r="AM143" s="170"/>
      <c r="AN143" s="170"/>
      <c r="AO143" s="170"/>
      <c r="AP143" s="170"/>
    </row>
    <row r="144" ht="15.75" customHeight="1" outlineLevel="1">
      <c r="A144" s="100"/>
      <c r="B144" s="276" t="s">
        <v>88</v>
      </c>
      <c r="C144" s="100"/>
      <c r="D144" s="101"/>
      <c r="E144" s="101"/>
      <c r="F144" s="101"/>
      <c r="G144" s="101"/>
      <c r="H144" s="101"/>
      <c r="I144" s="101"/>
      <c r="J144" s="269"/>
      <c r="K144" s="277">
        <v>1025.0</v>
      </c>
      <c r="L144" s="277">
        <v>2249.0</v>
      </c>
      <c r="M144" s="277">
        <v>768.0</v>
      </c>
      <c r="N144" s="277">
        <v>842.0</v>
      </c>
      <c r="O144" s="277">
        <v>953.0</v>
      </c>
      <c r="P144" s="269">
        <f t="shared" ref="P144:T144" si="101">P7*P174</f>
        <v>954.2802772</v>
      </c>
      <c r="Q144" s="269">
        <f t="shared" si="101"/>
        <v>914.2810737</v>
      </c>
      <c r="R144" s="269">
        <f t="shared" si="101"/>
        <v>936.575071</v>
      </c>
      <c r="S144" s="269">
        <f t="shared" si="101"/>
        <v>976.4442324</v>
      </c>
      <c r="T144" s="269">
        <f t="shared" si="101"/>
        <v>1021.359622</v>
      </c>
      <c r="U144" s="170"/>
      <c r="V144" s="239"/>
      <c r="X144" s="170"/>
      <c r="Y144" s="170"/>
      <c r="Z144" s="170"/>
      <c r="AA144" s="170"/>
      <c r="AB144" s="170"/>
      <c r="AC144" s="170"/>
      <c r="AD144" s="170"/>
      <c r="AE144" s="170"/>
      <c r="AF144" s="170"/>
      <c r="AG144" s="170"/>
      <c r="AH144" s="170"/>
      <c r="AI144" s="170"/>
      <c r="AJ144" s="170"/>
      <c r="AK144" s="170"/>
      <c r="AL144" s="170"/>
      <c r="AM144" s="170"/>
      <c r="AN144" s="170"/>
      <c r="AO144" s="170"/>
      <c r="AP144" s="170"/>
    </row>
    <row r="145" ht="15.75" customHeight="1" outlineLevel="1">
      <c r="A145" s="264"/>
      <c r="B145" s="264" t="s">
        <v>89</v>
      </c>
      <c r="C145" s="264"/>
      <c r="D145" s="265"/>
      <c r="E145" s="265"/>
      <c r="F145" s="265"/>
      <c r="G145" s="265"/>
      <c r="H145" s="265"/>
      <c r="I145" s="265"/>
      <c r="J145" s="266"/>
      <c r="K145" s="267">
        <v>5555.0</v>
      </c>
      <c r="L145" s="267">
        <v>6455.0</v>
      </c>
      <c r="M145" s="267">
        <v>7523.0</v>
      </c>
      <c r="N145" s="267">
        <v>7515.0</v>
      </c>
      <c r="O145" s="267">
        <v>6340.0</v>
      </c>
      <c r="P145" s="269">
        <f t="shared" ref="P145:T145" si="102">P7*P175</f>
        <v>6348.517269</v>
      </c>
      <c r="Q145" s="269">
        <f t="shared" si="102"/>
        <v>6082.415538</v>
      </c>
      <c r="R145" s="269">
        <f t="shared" si="102"/>
        <v>6230.730273</v>
      </c>
      <c r="S145" s="269">
        <f t="shared" si="102"/>
        <v>6495.966877</v>
      </c>
      <c r="T145" s="269">
        <f t="shared" si="102"/>
        <v>6794.774398</v>
      </c>
      <c r="U145" s="278"/>
      <c r="V145" s="278"/>
      <c r="W145" s="278"/>
      <c r="X145" s="278"/>
      <c r="Y145" s="278"/>
      <c r="Z145" s="278"/>
      <c r="AA145" s="278"/>
      <c r="AB145" s="278"/>
      <c r="AC145" s="278"/>
      <c r="AD145" s="278"/>
      <c r="AE145" s="278"/>
      <c r="AF145" s="278"/>
      <c r="AG145" s="278"/>
      <c r="AH145" s="278"/>
      <c r="AI145" s="278"/>
      <c r="AJ145" s="278"/>
      <c r="AK145" s="278"/>
      <c r="AL145" s="278"/>
      <c r="AM145" s="278"/>
      <c r="AN145" s="278"/>
      <c r="AO145" s="278"/>
      <c r="AP145" s="278"/>
    </row>
    <row r="146" ht="15.75" customHeight="1" outlineLevel="1">
      <c r="A146" s="100"/>
      <c r="B146" s="100" t="s">
        <v>90</v>
      </c>
      <c r="C146" s="100"/>
      <c r="D146" s="101"/>
      <c r="E146" s="101"/>
      <c r="F146" s="101"/>
      <c r="G146" s="101"/>
      <c r="H146" s="101"/>
      <c r="I146" s="101"/>
      <c r="J146" s="266"/>
      <c r="K146" s="267">
        <v>4493.0</v>
      </c>
      <c r="L146" s="267">
        <v>5799.0</v>
      </c>
      <c r="M146" s="267">
        <v>6062.0</v>
      </c>
      <c r="N146" s="267">
        <v>6241.0</v>
      </c>
      <c r="O146" s="267">
        <v>6188.0</v>
      </c>
      <c r="P146" s="103">
        <f t="shared" ref="P146:T146" si="103">P7*P176</f>
        <v>6196.31307</v>
      </c>
      <c r="Q146" s="103">
        <f t="shared" si="103"/>
        <v>5936.591064</v>
      </c>
      <c r="R146" s="103">
        <f t="shared" si="103"/>
        <v>6081.349989</v>
      </c>
      <c r="S146" s="103">
        <f t="shared" si="103"/>
        <v>6340.227608</v>
      </c>
      <c r="T146" s="103">
        <f t="shared" si="103"/>
        <v>6631.87129</v>
      </c>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row>
    <row r="147" ht="15.75" customHeight="1">
      <c r="A147" s="171"/>
      <c r="B147" s="171" t="s">
        <v>91</v>
      </c>
      <c r="C147" s="171"/>
      <c r="D147" s="172"/>
      <c r="E147" s="172"/>
      <c r="F147" s="172"/>
      <c r="G147" s="172"/>
      <c r="H147" s="172"/>
      <c r="I147" s="172"/>
      <c r="J147" s="173"/>
      <c r="K147" s="173">
        <f t="shared" ref="K147:T147" si="104">K142+K143+K144-K145-K146</f>
        <v>1312</v>
      </c>
      <c r="L147" s="173">
        <f t="shared" si="104"/>
        <v>1644</v>
      </c>
      <c r="M147" s="173">
        <f t="shared" si="104"/>
        <v>745</v>
      </c>
      <c r="N147" s="173">
        <f t="shared" si="104"/>
        <v>866</v>
      </c>
      <c r="O147" s="173">
        <f t="shared" si="104"/>
        <v>813</v>
      </c>
      <c r="P147" s="173">
        <f t="shared" si="104"/>
        <v>814.0921987</v>
      </c>
      <c r="Q147" s="173">
        <f t="shared" si="104"/>
        <v>779.9690587</v>
      </c>
      <c r="R147" s="173">
        <f t="shared" si="104"/>
        <v>798.9879672</v>
      </c>
      <c r="S147" s="173">
        <f t="shared" si="104"/>
        <v>833.0001689</v>
      </c>
      <c r="T147" s="173">
        <f t="shared" si="104"/>
        <v>871.3172848</v>
      </c>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row>
    <row r="148" ht="15.75" customHeight="1">
      <c r="A148" s="280"/>
      <c r="B148" s="280"/>
      <c r="C148" s="280" t="s">
        <v>92</v>
      </c>
      <c r="D148" s="281"/>
      <c r="E148" s="281"/>
      <c r="F148" s="281"/>
      <c r="G148" s="281"/>
      <c r="H148" s="281"/>
      <c r="I148" s="281"/>
      <c r="J148" s="282"/>
      <c r="K148" s="282">
        <f t="shared" ref="K148:T148" si="105">K147/K7</f>
        <v>0.01770723675</v>
      </c>
      <c r="L148" s="282">
        <f t="shared" si="105"/>
        <v>0.01942619464</v>
      </c>
      <c r="M148" s="282">
        <f t="shared" si="105"/>
        <v>0.00765775489</v>
      </c>
      <c r="N148" s="282">
        <f t="shared" si="105"/>
        <v>0.008630827802</v>
      </c>
      <c r="O148" s="282">
        <f t="shared" si="105"/>
        <v>0.008938191253</v>
      </c>
      <c r="P148" s="282">
        <f t="shared" si="105"/>
        <v>0.008938191253</v>
      </c>
      <c r="Q148" s="282">
        <f t="shared" si="105"/>
        <v>0.008938191253</v>
      </c>
      <c r="R148" s="282">
        <f t="shared" si="105"/>
        <v>0.008938191253</v>
      </c>
      <c r="S148" s="282">
        <f t="shared" si="105"/>
        <v>0.008938191253</v>
      </c>
      <c r="T148" s="282">
        <f t="shared" si="105"/>
        <v>0.008938191253</v>
      </c>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row>
    <row r="149" ht="15.75" customHeight="1">
      <c r="A149" s="18"/>
      <c r="B149" s="18"/>
      <c r="C149" s="18"/>
      <c r="D149" s="34"/>
      <c r="E149" s="34"/>
      <c r="F149" s="34"/>
      <c r="G149" s="34"/>
      <c r="H149" s="34"/>
      <c r="I149" s="34"/>
      <c r="J149" s="284"/>
      <c r="K149" s="284"/>
      <c r="L149" s="284"/>
      <c r="M149" s="284"/>
      <c r="N149" s="284"/>
      <c r="O149" s="284"/>
      <c r="P149" s="284"/>
      <c r="Q149" s="284"/>
      <c r="R149" s="284"/>
      <c r="S149" s="284"/>
      <c r="T149" s="284"/>
    </row>
    <row r="150" ht="15.75" customHeight="1">
      <c r="A150" s="18"/>
      <c r="B150" s="18"/>
      <c r="C150" s="18"/>
      <c r="D150" s="34"/>
      <c r="E150" s="34"/>
      <c r="F150" s="34"/>
      <c r="G150" s="34"/>
      <c r="H150" s="34"/>
      <c r="I150" s="34"/>
      <c r="J150" s="284"/>
      <c r="K150" s="284"/>
      <c r="L150" s="284"/>
      <c r="M150" s="284"/>
      <c r="N150" s="284"/>
      <c r="O150" s="284"/>
      <c r="P150" s="284"/>
      <c r="Q150" s="284"/>
      <c r="R150" s="284"/>
      <c r="S150" s="284"/>
      <c r="T150" s="284"/>
    </row>
    <row r="151" ht="15.75" customHeight="1">
      <c r="A151" s="100"/>
      <c r="B151" s="285" t="s">
        <v>93</v>
      </c>
      <c r="C151" s="286"/>
      <c r="D151" s="287"/>
      <c r="E151" s="287"/>
      <c r="F151" s="287"/>
      <c r="G151" s="287"/>
      <c r="H151" s="287"/>
      <c r="I151" s="287"/>
      <c r="J151" s="288"/>
      <c r="K151" s="289">
        <v>3427.0</v>
      </c>
      <c r="L151" s="289">
        <v>3442.0</v>
      </c>
      <c r="M151" s="289">
        <v>4021.0</v>
      </c>
      <c r="N151" s="289">
        <v>4249.0</v>
      </c>
      <c r="O151" s="289">
        <v>4937.0</v>
      </c>
      <c r="P151" s="288">
        <f t="shared" ref="P151:T151" si="106">P7*P185</f>
        <v>4943.632454</v>
      </c>
      <c r="Q151" s="288">
        <f t="shared" si="106"/>
        <v>4736.417273</v>
      </c>
      <c r="R151" s="288">
        <f t="shared" si="106"/>
        <v>4851.91094</v>
      </c>
      <c r="S151" s="288">
        <f t="shared" si="106"/>
        <v>5058.45244</v>
      </c>
      <c r="T151" s="290">
        <f t="shared" si="106"/>
        <v>5291.135837</v>
      </c>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row>
    <row r="152" ht="15.75" customHeight="1">
      <c r="A152" s="100"/>
      <c r="B152" s="291" t="s">
        <v>94</v>
      </c>
      <c r="C152" s="292"/>
      <c r="D152" s="293"/>
      <c r="E152" s="293"/>
      <c r="F152" s="293"/>
      <c r="G152" s="293"/>
      <c r="H152" s="293"/>
      <c r="I152" s="293"/>
      <c r="J152" s="294"/>
      <c r="K152" s="295">
        <v>24754.0</v>
      </c>
      <c r="L152" s="295">
        <v>24326.0</v>
      </c>
      <c r="M152" s="295">
        <v>21517.0</v>
      </c>
      <c r="N152" s="295">
        <v>19277.0</v>
      </c>
      <c r="O152" s="295">
        <v>21792.0</v>
      </c>
      <c r="P152" s="296">
        <f t="shared" ref="P152:T152" si="107">O152+P217</f>
        <v>22992</v>
      </c>
      <c r="Q152" s="297">
        <f t="shared" si="107"/>
        <v>23492</v>
      </c>
      <c r="R152" s="297">
        <f t="shared" si="107"/>
        <v>22992</v>
      </c>
      <c r="S152" s="297">
        <f t="shared" si="107"/>
        <v>22492</v>
      </c>
      <c r="T152" s="298">
        <f t="shared" si="107"/>
        <v>21992</v>
      </c>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row>
    <row r="153" ht="15.75" customHeight="1">
      <c r="A153" s="100"/>
      <c r="B153" s="291" t="s">
        <v>95</v>
      </c>
      <c r="C153" s="292"/>
      <c r="D153" s="293"/>
      <c r="E153" s="293"/>
      <c r="F153" s="293"/>
      <c r="G153" s="293"/>
      <c r="H153" s="293"/>
      <c r="I153" s="293"/>
      <c r="J153" s="294"/>
      <c r="K153" s="294">
        <f t="shared" ref="K153:T153" si="108">K151+K152</f>
        <v>28181</v>
      </c>
      <c r="L153" s="294">
        <f t="shared" si="108"/>
        <v>27768</v>
      </c>
      <c r="M153" s="294">
        <f t="shared" si="108"/>
        <v>25538</v>
      </c>
      <c r="N153" s="294">
        <f t="shared" si="108"/>
        <v>23526</v>
      </c>
      <c r="O153" s="294">
        <f t="shared" si="108"/>
        <v>26729</v>
      </c>
      <c r="P153" s="296">
        <f t="shared" si="108"/>
        <v>27935.63245</v>
      </c>
      <c r="Q153" s="299">
        <f t="shared" si="108"/>
        <v>28228.41727</v>
      </c>
      <c r="R153" s="299">
        <f t="shared" si="108"/>
        <v>27843.91094</v>
      </c>
      <c r="S153" s="299">
        <f t="shared" si="108"/>
        <v>27550.45244</v>
      </c>
      <c r="T153" s="300">
        <f t="shared" si="108"/>
        <v>27283.13584</v>
      </c>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row>
    <row r="154" ht="15.75" customHeight="1">
      <c r="A154" s="100"/>
      <c r="B154" s="100"/>
      <c r="C154" s="100"/>
      <c r="D154" s="101"/>
      <c r="E154" s="101"/>
      <c r="F154" s="101"/>
      <c r="G154" s="101"/>
      <c r="H154" s="101"/>
      <c r="I154" s="101"/>
      <c r="J154" s="103"/>
      <c r="K154" s="103"/>
      <c r="L154" s="103"/>
      <c r="M154" s="103"/>
      <c r="N154" s="103"/>
      <c r="O154" s="103"/>
      <c r="P154" s="103"/>
      <c r="Q154" s="103"/>
      <c r="R154" s="103"/>
      <c r="S154" s="103"/>
      <c r="T154" s="103"/>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row>
    <row r="155" ht="15.75" customHeight="1">
      <c r="A155" s="100"/>
      <c r="B155" s="100"/>
      <c r="C155" s="100"/>
      <c r="D155" s="101"/>
      <c r="E155" s="101"/>
      <c r="F155" s="101"/>
      <c r="G155" s="101"/>
      <c r="H155" s="101"/>
      <c r="I155" s="101"/>
      <c r="J155" s="103"/>
      <c r="K155" s="103"/>
      <c r="L155" s="103"/>
      <c r="M155" s="103"/>
      <c r="N155" s="103"/>
      <c r="O155" s="103"/>
      <c r="P155" s="103"/>
      <c r="Q155" s="103"/>
      <c r="R155" s="103"/>
      <c r="S155" s="103"/>
      <c r="T155" s="103"/>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row>
    <row r="156" ht="15.75" customHeight="1">
      <c r="A156" s="171"/>
      <c r="B156" s="301" t="s">
        <v>96</v>
      </c>
      <c r="C156" s="302"/>
      <c r="D156" s="303"/>
      <c r="E156" s="303"/>
      <c r="F156" s="303"/>
      <c r="G156" s="303"/>
      <c r="H156" s="303"/>
      <c r="I156" s="303"/>
      <c r="J156" s="304"/>
      <c r="K156" s="305">
        <v>3267.0</v>
      </c>
      <c r="L156" s="306">
        <v>657.0</v>
      </c>
      <c r="M156" s="306">
        <v>14253.0</v>
      </c>
      <c r="N156" s="306">
        <v>19786.0</v>
      </c>
      <c r="O156" s="307">
        <v>17306.0</v>
      </c>
      <c r="P156" s="308">
        <f t="shared" ref="P156:T156" si="109">O156+P99+P220+P219</f>
        <v>17288.27718</v>
      </c>
      <c r="Q156" s="308">
        <f t="shared" si="109"/>
        <v>16263.25052</v>
      </c>
      <c r="R156" s="308">
        <f t="shared" si="109"/>
        <v>16172.16171</v>
      </c>
      <c r="S156" s="308">
        <f t="shared" si="109"/>
        <v>16807.94934</v>
      </c>
      <c r="T156" s="309">
        <f t="shared" si="109"/>
        <v>17928.89854</v>
      </c>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row>
    <row r="157" ht="15.75" customHeight="1">
      <c r="A157" s="111"/>
      <c r="B157" s="310" t="s">
        <v>13</v>
      </c>
      <c r="C157" s="111"/>
      <c r="D157" s="113"/>
      <c r="E157" s="113"/>
      <c r="F157" s="113"/>
      <c r="G157" s="113"/>
      <c r="H157" s="113"/>
      <c r="I157" s="113"/>
      <c r="J157" s="311"/>
      <c r="K157" s="311"/>
      <c r="L157" s="139">
        <f t="shared" ref="L157:T157" si="110">(L156/K156)-1</f>
        <v>-0.7988980716</v>
      </c>
      <c r="M157" s="139">
        <f t="shared" si="110"/>
        <v>20.69406393</v>
      </c>
      <c r="N157" s="139">
        <f t="shared" si="110"/>
        <v>0.3881989757</v>
      </c>
      <c r="O157" s="139">
        <f t="shared" si="110"/>
        <v>-0.1253411503</v>
      </c>
      <c r="P157" s="139">
        <f t="shared" si="110"/>
        <v>-0.001024085364</v>
      </c>
      <c r="Q157" s="139">
        <f t="shared" si="110"/>
        <v>-0.05929027208</v>
      </c>
      <c r="R157" s="139">
        <f t="shared" si="110"/>
        <v>-0.00560089811</v>
      </c>
      <c r="S157" s="139">
        <f t="shared" si="110"/>
        <v>0.03931370718</v>
      </c>
      <c r="T157" s="312">
        <f t="shared" si="110"/>
        <v>0.06669160982</v>
      </c>
    </row>
    <row r="158" ht="15.75" customHeight="1">
      <c r="A158" s="100"/>
      <c r="B158" s="313" t="s">
        <v>97</v>
      </c>
      <c r="C158" s="100"/>
      <c r="D158" s="101"/>
      <c r="E158" s="101"/>
      <c r="F158" s="101"/>
      <c r="G158" s="101"/>
      <c r="H158" s="101"/>
      <c r="I158" s="101"/>
      <c r="J158" s="122"/>
      <c r="K158" s="122">
        <v>16.0</v>
      </c>
      <c r="L158" s="122">
        <v>12.0</v>
      </c>
      <c r="M158" s="122">
        <v>16.0</v>
      </c>
      <c r="N158" s="122">
        <v>17.0</v>
      </c>
      <c r="O158" s="122">
        <v>8.0</v>
      </c>
      <c r="P158" s="122">
        <f t="shared" ref="P158:T158" si="111">O158*(1+P168)</f>
        <v>11.04612649</v>
      </c>
      <c r="Q158" s="122">
        <f t="shared" si="111"/>
        <v>14.92392288</v>
      </c>
      <c r="R158" s="122">
        <f t="shared" si="111"/>
        <v>21.09547236</v>
      </c>
      <c r="S158" s="122">
        <f t="shared" si="111"/>
        <v>30.57799165</v>
      </c>
      <c r="T158" s="314">
        <f t="shared" si="111"/>
        <v>44.705479</v>
      </c>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row>
    <row r="159" ht="15.75" customHeight="1">
      <c r="A159" s="133"/>
      <c r="B159" s="315" t="s">
        <v>98</v>
      </c>
      <c r="C159" s="316"/>
      <c r="D159" s="317"/>
      <c r="E159" s="317"/>
      <c r="F159" s="317"/>
      <c r="G159" s="317"/>
      <c r="H159" s="317"/>
      <c r="I159" s="317"/>
      <c r="J159" s="318"/>
      <c r="K159" s="318">
        <f t="shared" ref="K159:T159" si="112">K156+K158</f>
        <v>3283</v>
      </c>
      <c r="L159" s="318">
        <f t="shared" si="112"/>
        <v>669</v>
      </c>
      <c r="M159" s="318">
        <f t="shared" si="112"/>
        <v>14269</v>
      </c>
      <c r="N159" s="318">
        <f t="shared" si="112"/>
        <v>19803</v>
      </c>
      <c r="O159" s="318">
        <f t="shared" si="112"/>
        <v>17314</v>
      </c>
      <c r="P159" s="318">
        <f t="shared" si="112"/>
        <v>17299.32331</v>
      </c>
      <c r="Q159" s="318">
        <f t="shared" si="112"/>
        <v>16278.17444</v>
      </c>
      <c r="R159" s="318">
        <f t="shared" si="112"/>
        <v>16193.25718</v>
      </c>
      <c r="S159" s="318">
        <f t="shared" si="112"/>
        <v>16838.52733</v>
      </c>
      <c r="T159" s="319">
        <f t="shared" si="112"/>
        <v>17973.60402</v>
      </c>
      <c r="U159" s="320"/>
      <c r="V159" s="320"/>
      <c r="W159" s="320"/>
      <c r="X159" s="320"/>
      <c r="Y159" s="320"/>
      <c r="Z159" s="320"/>
      <c r="AA159" s="320"/>
      <c r="AB159" s="320"/>
      <c r="AC159" s="320"/>
      <c r="AD159" s="320"/>
      <c r="AE159" s="320"/>
      <c r="AF159" s="320"/>
      <c r="AG159" s="320"/>
      <c r="AH159" s="320"/>
      <c r="AI159" s="320"/>
      <c r="AJ159" s="320"/>
      <c r="AK159" s="320"/>
      <c r="AL159" s="320"/>
      <c r="AM159" s="320"/>
      <c r="AN159" s="320"/>
      <c r="AO159" s="320"/>
      <c r="AP159" s="320"/>
    </row>
    <row r="160" ht="15.75" customHeight="1">
      <c r="A160" s="18"/>
      <c r="B160" s="18"/>
      <c r="C160" s="18"/>
      <c r="D160" s="34"/>
      <c r="E160" s="34"/>
      <c r="F160" s="34"/>
      <c r="G160" s="34"/>
      <c r="H160" s="34"/>
      <c r="I160" s="34"/>
      <c r="J160" s="284"/>
      <c r="K160" s="284"/>
      <c r="L160" s="284"/>
      <c r="M160" s="284"/>
      <c r="N160" s="284"/>
      <c r="O160" s="284"/>
      <c r="P160" s="284"/>
      <c r="Q160" s="284"/>
      <c r="R160" s="284"/>
      <c r="S160" s="284"/>
      <c r="T160" s="284"/>
    </row>
    <row r="161" ht="15.75" customHeight="1">
      <c r="A161" s="171"/>
      <c r="B161" s="301" t="s">
        <v>99</v>
      </c>
      <c r="C161" s="302"/>
      <c r="D161" s="303"/>
      <c r="E161" s="303"/>
      <c r="F161" s="303"/>
      <c r="G161" s="303"/>
      <c r="H161" s="303"/>
      <c r="I161" s="303"/>
      <c r="J161" s="321"/>
      <c r="K161" s="321">
        <f t="shared" ref="K161:T161" si="113">K153-K141</f>
        <v>22438</v>
      </c>
      <c r="L161" s="321">
        <f t="shared" si="113"/>
        <v>21450</v>
      </c>
      <c r="M161" s="321">
        <f t="shared" si="113"/>
        <v>14934</v>
      </c>
      <c r="N161" s="321">
        <f t="shared" si="113"/>
        <v>15931</v>
      </c>
      <c r="O161" s="321">
        <f t="shared" si="113"/>
        <v>20657</v>
      </c>
      <c r="P161" s="322">
        <f t="shared" si="113"/>
        <v>22781.088</v>
      </c>
      <c r="Q161" s="322">
        <f t="shared" si="113"/>
        <v>24482.3154</v>
      </c>
      <c r="R161" s="322">
        <f t="shared" si="113"/>
        <v>25624.71997</v>
      </c>
      <c r="S161" s="322">
        <f t="shared" si="113"/>
        <v>26143.52849</v>
      </c>
      <c r="T161" s="323">
        <f t="shared" si="113"/>
        <v>26204.1958</v>
      </c>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row>
    <row r="162" ht="15.75" customHeight="1">
      <c r="A162" s="171"/>
      <c r="B162" s="324" t="s">
        <v>100</v>
      </c>
      <c r="C162" s="171"/>
      <c r="D162" s="172"/>
      <c r="E162" s="172"/>
      <c r="F162" s="172"/>
      <c r="G162" s="172"/>
      <c r="H162" s="172"/>
      <c r="I162" s="172"/>
      <c r="J162" s="173"/>
      <c r="K162" s="173">
        <f t="shared" ref="K162:T162" si="114">K161-K151</f>
        <v>19011</v>
      </c>
      <c r="L162" s="173">
        <f t="shared" si="114"/>
        <v>18008</v>
      </c>
      <c r="M162" s="173">
        <f t="shared" si="114"/>
        <v>10913</v>
      </c>
      <c r="N162" s="173">
        <f t="shared" si="114"/>
        <v>11682</v>
      </c>
      <c r="O162" s="173">
        <f t="shared" si="114"/>
        <v>15720</v>
      </c>
      <c r="P162" s="325">
        <f t="shared" si="114"/>
        <v>17837.45554</v>
      </c>
      <c r="Q162" s="325">
        <f t="shared" si="114"/>
        <v>19745.89813</v>
      </c>
      <c r="R162" s="325">
        <f t="shared" si="114"/>
        <v>20772.80903</v>
      </c>
      <c r="S162" s="325">
        <f t="shared" si="114"/>
        <v>21085.07605</v>
      </c>
      <c r="T162" s="326">
        <f t="shared" si="114"/>
        <v>20913.05996</v>
      </c>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row>
    <row r="163" ht="15.75" customHeight="1">
      <c r="A163" s="129"/>
      <c r="B163" s="327" t="s">
        <v>101</v>
      </c>
      <c r="C163" s="129"/>
      <c r="D163" s="130"/>
      <c r="E163" s="130"/>
      <c r="F163" s="130"/>
      <c r="G163" s="130"/>
      <c r="H163" s="130"/>
      <c r="I163" s="130"/>
      <c r="J163" s="131"/>
      <c r="K163" s="131">
        <f t="shared" ref="K163:T163" si="115">K162/K68</f>
        <v>1.853827401</v>
      </c>
      <c r="L163" s="131">
        <f t="shared" si="115"/>
        <v>1.734540551</v>
      </c>
      <c r="M163" s="131">
        <f t="shared" si="115"/>
        <v>0.6923174523</v>
      </c>
      <c r="N163" s="131">
        <f t="shared" si="115"/>
        <v>0.7174794251</v>
      </c>
      <c r="O163" s="131">
        <f t="shared" si="115"/>
        <v>1.256896138</v>
      </c>
      <c r="P163" s="131">
        <f t="shared" si="115"/>
        <v>1.518885886</v>
      </c>
      <c r="Q163" s="131">
        <f t="shared" si="115"/>
        <v>1.700743136</v>
      </c>
      <c r="R163" s="131">
        <f t="shared" si="115"/>
        <v>1.620555163</v>
      </c>
      <c r="S163" s="131">
        <f t="shared" si="115"/>
        <v>1.516703729</v>
      </c>
      <c r="T163" s="328">
        <f t="shared" si="115"/>
        <v>1.407056307</v>
      </c>
      <c r="U163" s="329"/>
      <c r="V163" s="329"/>
      <c r="W163" s="329"/>
      <c r="X163" s="329"/>
      <c r="Y163" s="329"/>
      <c r="Z163" s="329"/>
      <c r="AA163" s="329"/>
      <c r="AB163" s="329"/>
      <c r="AC163" s="329"/>
      <c r="AD163" s="329"/>
      <c r="AE163" s="329"/>
      <c r="AF163" s="329"/>
      <c r="AG163" s="329"/>
      <c r="AH163" s="329"/>
      <c r="AI163" s="329"/>
      <c r="AJ163" s="329"/>
      <c r="AK163" s="329"/>
      <c r="AL163" s="329"/>
      <c r="AM163" s="329"/>
      <c r="AN163" s="329"/>
      <c r="AO163" s="329"/>
      <c r="AP163" s="329"/>
    </row>
    <row r="164" ht="15.75" customHeight="1">
      <c r="A164" s="129"/>
      <c r="B164" s="327" t="s">
        <v>102</v>
      </c>
      <c r="C164" s="129"/>
      <c r="D164" s="130"/>
      <c r="E164" s="130"/>
      <c r="F164" s="130"/>
      <c r="G164" s="130"/>
      <c r="H164" s="130"/>
      <c r="I164" s="130"/>
      <c r="J164" s="131"/>
      <c r="K164" s="131"/>
      <c r="L164" s="131"/>
      <c r="M164" s="131"/>
      <c r="N164" s="131"/>
      <c r="O164" s="131">
        <f t="shared" ref="O164:T164" si="116">O161/O68</f>
        <v>1.651635084</v>
      </c>
      <c r="P164" s="131">
        <f t="shared" si="116"/>
        <v>1.939843547</v>
      </c>
      <c r="Q164" s="131">
        <f t="shared" si="116"/>
        <v>2.108697696</v>
      </c>
      <c r="R164" s="131">
        <f t="shared" si="116"/>
        <v>1.999068695</v>
      </c>
      <c r="S164" s="131">
        <f t="shared" si="116"/>
        <v>1.880571219</v>
      </c>
      <c r="T164" s="131">
        <f t="shared" si="116"/>
        <v>1.763050411</v>
      </c>
      <c r="U164" s="329"/>
      <c r="V164" s="329"/>
      <c r="W164" s="329"/>
      <c r="X164" s="329"/>
      <c r="Y164" s="329"/>
      <c r="Z164" s="329"/>
      <c r="AA164" s="329"/>
      <c r="AB164" s="329"/>
      <c r="AC164" s="329"/>
      <c r="AD164" s="329"/>
      <c r="AE164" s="329"/>
      <c r="AF164" s="329"/>
      <c r="AG164" s="329"/>
      <c r="AH164" s="329"/>
      <c r="AI164" s="329"/>
      <c r="AJ164" s="329"/>
      <c r="AK164" s="329"/>
      <c r="AL164" s="329"/>
      <c r="AM164" s="329"/>
      <c r="AN164" s="329"/>
      <c r="AO164" s="329"/>
      <c r="AP164" s="329"/>
    </row>
    <row r="165" ht="15.75" customHeight="1">
      <c r="A165" s="157"/>
      <c r="B165" s="330" t="s">
        <v>103</v>
      </c>
      <c r="C165" s="157"/>
      <c r="D165" s="158"/>
      <c r="E165" s="158"/>
      <c r="F165" s="158"/>
      <c r="G165" s="158"/>
      <c r="H165" s="158"/>
      <c r="I165" s="158"/>
      <c r="J165" s="331"/>
      <c r="K165" s="332">
        <f>((K75*(1+K129))/K166)</f>
        <v>0.2531948437</v>
      </c>
      <c r="L165" s="332">
        <f t="shared" ref="L165:T165" si="117">(((L75*(1+L129))/L166)+((L75*(1+L129))/K166))/2</f>
        <v>0.2671108051</v>
      </c>
      <c r="M165" s="332">
        <f t="shared" si="117"/>
        <v>0.4058079151</v>
      </c>
      <c r="N165" s="332">
        <f t="shared" si="117"/>
        <v>0.3359177423</v>
      </c>
      <c r="O165" s="332">
        <f t="shared" si="117"/>
        <v>0.2098908421</v>
      </c>
      <c r="P165" s="332">
        <f t="shared" si="117"/>
        <v>0.177219895</v>
      </c>
      <c r="Q165" s="332">
        <f t="shared" si="117"/>
        <v>0.1686198678</v>
      </c>
      <c r="R165" s="332">
        <f t="shared" si="117"/>
        <v>0.1846540289</v>
      </c>
      <c r="S165" s="332">
        <f t="shared" si="117"/>
        <v>0.1968751334</v>
      </c>
      <c r="T165" s="333">
        <f t="shared" si="117"/>
        <v>0.2056940148</v>
      </c>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row>
    <row r="166" ht="15.75" customHeight="1">
      <c r="A166" s="264"/>
      <c r="B166" s="334" t="s">
        <v>104</v>
      </c>
      <c r="C166" s="264"/>
      <c r="D166" s="265"/>
      <c r="E166" s="265"/>
      <c r="F166" s="265"/>
      <c r="G166" s="265"/>
      <c r="H166" s="265"/>
      <c r="I166" s="265"/>
      <c r="J166" s="335"/>
      <c r="K166" s="335">
        <f t="shared" ref="K166:T166" si="118">K156+K161</f>
        <v>25705</v>
      </c>
      <c r="L166" s="335">
        <f t="shared" si="118"/>
        <v>22107</v>
      </c>
      <c r="M166" s="335">
        <f t="shared" si="118"/>
        <v>29187</v>
      </c>
      <c r="N166" s="335">
        <f t="shared" si="118"/>
        <v>35717</v>
      </c>
      <c r="O166" s="335">
        <f t="shared" si="118"/>
        <v>37963</v>
      </c>
      <c r="P166" s="335">
        <f t="shared" si="118"/>
        <v>40069.36518</v>
      </c>
      <c r="Q166" s="335">
        <f t="shared" si="118"/>
        <v>40745.56592</v>
      </c>
      <c r="R166" s="335">
        <f t="shared" si="118"/>
        <v>41796.88168</v>
      </c>
      <c r="S166" s="335">
        <f t="shared" si="118"/>
        <v>42951.47783</v>
      </c>
      <c r="T166" s="336">
        <f t="shared" si="118"/>
        <v>44133.09434</v>
      </c>
      <c r="U166" s="337"/>
      <c r="V166" s="337"/>
      <c r="W166" s="337"/>
      <c r="X166" s="337"/>
      <c r="Y166" s="337"/>
      <c r="Z166" s="337"/>
      <c r="AA166" s="337"/>
      <c r="AB166" s="337"/>
      <c r="AC166" s="337"/>
      <c r="AD166" s="337"/>
      <c r="AE166" s="337"/>
      <c r="AF166" s="337"/>
      <c r="AG166" s="337"/>
      <c r="AH166" s="337"/>
      <c r="AI166" s="337"/>
      <c r="AJ166" s="337"/>
      <c r="AK166" s="337"/>
      <c r="AL166" s="337"/>
      <c r="AM166" s="337"/>
      <c r="AN166" s="337"/>
      <c r="AO166" s="337"/>
      <c r="AP166" s="337"/>
    </row>
    <row r="167" ht="15.75" customHeight="1">
      <c r="A167" s="264"/>
      <c r="B167" s="334" t="s">
        <v>105</v>
      </c>
      <c r="C167" s="264"/>
      <c r="D167" s="265"/>
      <c r="E167" s="265"/>
      <c r="F167" s="265"/>
      <c r="G167" s="265"/>
      <c r="H167" s="265"/>
      <c r="I167" s="265"/>
      <c r="J167" s="335"/>
      <c r="K167" s="335">
        <f t="shared" ref="K167:T167" si="119">K166/K106</f>
        <v>29.57997699</v>
      </c>
      <c r="L167" s="335">
        <f t="shared" si="119"/>
        <v>25.38117107</v>
      </c>
      <c r="M167" s="335">
        <f t="shared" si="119"/>
        <v>33.24259681</v>
      </c>
      <c r="N167" s="335">
        <f t="shared" si="119"/>
        <v>40.81942857</v>
      </c>
      <c r="O167" s="335">
        <f t="shared" si="119"/>
        <v>44.14302326</v>
      </c>
      <c r="P167" s="335">
        <f t="shared" si="119"/>
        <v>47.04281191</v>
      </c>
      <c r="Q167" s="335">
        <f t="shared" si="119"/>
        <v>48.25731696</v>
      </c>
      <c r="R167" s="335">
        <f t="shared" si="119"/>
        <v>49.89403472</v>
      </c>
      <c r="S167" s="335">
        <f t="shared" si="119"/>
        <v>51.65771375</v>
      </c>
      <c r="T167" s="336">
        <f t="shared" si="119"/>
        <v>53.45703574</v>
      </c>
      <c r="U167" s="337"/>
      <c r="V167" s="337"/>
      <c r="W167" s="337"/>
      <c r="X167" s="337"/>
      <c r="Y167" s="337"/>
      <c r="Z167" s="337"/>
      <c r="AA167" s="337"/>
      <c r="AB167" s="337"/>
      <c r="AC167" s="337"/>
      <c r="AD167" s="337"/>
      <c r="AE167" s="337"/>
      <c r="AF167" s="337"/>
      <c r="AG167" s="337"/>
      <c r="AH167" s="337"/>
      <c r="AI167" s="337"/>
      <c r="AJ167" s="337"/>
      <c r="AK167" s="337"/>
      <c r="AL167" s="337"/>
      <c r="AM167" s="337"/>
      <c r="AN167" s="337"/>
      <c r="AO167" s="337"/>
      <c r="AP167" s="337"/>
    </row>
    <row r="168" ht="15.75" customHeight="1">
      <c r="A168" s="251"/>
      <c r="B168" s="338" t="s">
        <v>106</v>
      </c>
      <c r="C168" s="251"/>
      <c r="D168" s="14"/>
      <c r="E168" s="14"/>
      <c r="F168" s="14"/>
      <c r="G168" s="14"/>
      <c r="H168" s="14"/>
      <c r="I168" s="14"/>
      <c r="J168" s="339"/>
      <c r="K168" s="252">
        <f t="shared" ref="K168:T168" si="120">K102/((J156+K156)/2)</f>
        <v>4.100744421</v>
      </c>
      <c r="L168" s="252">
        <f t="shared" si="120"/>
        <v>3.475239419</v>
      </c>
      <c r="M168" s="252">
        <f t="shared" si="120"/>
        <v>1.4229293</v>
      </c>
      <c r="N168" s="252">
        <f t="shared" si="120"/>
        <v>0.6646937778</v>
      </c>
      <c r="O168" s="252">
        <f t="shared" si="120"/>
        <v>0.4077245819</v>
      </c>
      <c r="P168" s="252">
        <f t="shared" si="120"/>
        <v>0.3807658114</v>
      </c>
      <c r="Q168" s="252">
        <f t="shared" si="120"/>
        <v>0.3510548602</v>
      </c>
      <c r="R168" s="252">
        <f t="shared" si="120"/>
        <v>0.4135339968</v>
      </c>
      <c r="S168" s="252">
        <f t="shared" si="120"/>
        <v>0.4495049522</v>
      </c>
      <c r="T168" s="340">
        <f t="shared" si="120"/>
        <v>0.4620148865</v>
      </c>
      <c r="U168" s="341"/>
      <c r="V168" s="341"/>
      <c r="W168" s="341"/>
      <c r="X168" s="341"/>
      <c r="Y168" s="341"/>
      <c r="Z168" s="341"/>
      <c r="AA168" s="341"/>
      <c r="AB168" s="341"/>
      <c r="AC168" s="341"/>
      <c r="AD168" s="341"/>
      <c r="AE168" s="341"/>
      <c r="AF168" s="341"/>
      <c r="AG168" s="341"/>
      <c r="AH168" s="341"/>
      <c r="AI168" s="341"/>
      <c r="AJ168" s="341"/>
      <c r="AK168" s="341"/>
      <c r="AL168" s="341"/>
      <c r="AM168" s="341"/>
      <c r="AN168" s="341"/>
      <c r="AO168" s="341"/>
      <c r="AP168" s="341"/>
    </row>
    <row r="169" ht="15.75" customHeight="1">
      <c r="A169" s="27"/>
      <c r="B169" s="342" t="s">
        <v>107</v>
      </c>
      <c r="C169" s="343"/>
      <c r="D169" s="344"/>
      <c r="E169" s="344"/>
      <c r="F169" s="344"/>
      <c r="G169" s="344"/>
      <c r="H169" s="344"/>
      <c r="I169" s="344"/>
      <c r="J169" s="345"/>
      <c r="K169" s="345">
        <f t="shared" ref="K169:T169" si="121">K159/K106</f>
        <v>3.777905639</v>
      </c>
      <c r="L169" s="345">
        <f t="shared" si="121"/>
        <v>0.7680826636</v>
      </c>
      <c r="M169" s="345">
        <f t="shared" si="121"/>
        <v>16.25170843</v>
      </c>
      <c r="N169" s="345">
        <f t="shared" si="121"/>
        <v>22.632</v>
      </c>
      <c r="O169" s="345">
        <f t="shared" si="121"/>
        <v>20.13255814</v>
      </c>
      <c r="P169" s="345">
        <f t="shared" si="121"/>
        <v>20.31000014</v>
      </c>
      <c r="Q169" s="345">
        <f t="shared" si="121"/>
        <v>19.27917813</v>
      </c>
      <c r="R169" s="345">
        <f t="shared" si="121"/>
        <v>19.33031613</v>
      </c>
      <c r="S169" s="345">
        <f t="shared" si="121"/>
        <v>20.2516856</v>
      </c>
      <c r="T169" s="346">
        <f t="shared" si="121"/>
        <v>21.77086395</v>
      </c>
      <c r="U169" s="347"/>
      <c r="V169" s="347"/>
      <c r="W169" s="347"/>
      <c r="X169" s="347"/>
      <c r="Y169" s="347"/>
      <c r="Z169" s="347"/>
      <c r="AA169" s="347"/>
      <c r="AB169" s="347"/>
      <c r="AC169" s="347"/>
      <c r="AD169" s="347"/>
      <c r="AE169" s="347"/>
      <c r="AF169" s="347"/>
      <c r="AG169" s="347"/>
      <c r="AH169" s="347"/>
      <c r="AI169" s="347"/>
      <c r="AJ169" s="347"/>
      <c r="AK169" s="347"/>
      <c r="AL169" s="347"/>
      <c r="AM169" s="347"/>
      <c r="AN169" s="347"/>
      <c r="AO169" s="347"/>
      <c r="AP169" s="347"/>
    </row>
    <row r="170" ht="15.75" customHeight="1">
      <c r="A170" s="18"/>
      <c r="B170" s="18"/>
      <c r="C170" s="18"/>
      <c r="D170" s="34"/>
      <c r="E170" s="34"/>
      <c r="F170" s="34"/>
      <c r="G170" s="34"/>
      <c r="H170" s="34"/>
      <c r="I170" s="34"/>
      <c r="J170" s="19"/>
      <c r="K170" s="34"/>
      <c r="L170" s="34"/>
      <c r="M170" s="34"/>
      <c r="N170" s="34"/>
      <c r="O170" s="34"/>
      <c r="P170" s="34"/>
      <c r="Q170" s="34"/>
      <c r="R170" s="34"/>
      <c r="S170" s="34"/>
      <c r="T170" s="34"/>
    </row>
    <row r="171" ht="13.5" customHeight="1">
      <c r="A171" s="230"/>
      <c r="B171" s="231" t="s">
        <v>108</v>
      </c>
      <c r="C171" s="232"/>
      <c r="D171" s="233"/>
      <c r="E171" s="233"/>
      <c r="F171" s="233"/>
      <c r="G171" s="233"/>
      <c r="H171" s="233"/>
      <c r="I171" s="233"/>
      <c r="J171" s="348"/>
      <c r="K171" s="233"/>
      <c r="L171" s="233"/>
      <c r="M171" s="233"/>
      <c r="N171" s="233"/>
      <c r="O171" s="234"/>
      <c r="P171" s="235"/>
      <c r="Q171" s="236"/>
      <c r="R171" s="233"/>
      <c r="S171" s="233"/>
      <c r="T171" s="233"/>
    </row>
    <row r="172" ht="15.75" customHeight="1" outlineLevel="1">
      <c r="A172" s="349"/>
      <c r="B172" s="350" t="s">
        <v>109</v>
      </c>
      <c r="C172" s="350"/>
      <c r="D172" s="351"/>
      <c r="E172" s="351"/>
      <c r="F172" s="351"/>
      <c r="G172" s="351"/>
      <c r="H172" s="351"/>
      <c r="I172" s="351"/>
      <c r="J172" s="352"/>
      <c r="K172" s="352">
        <f t="shared" ref="K172:O172" si="122">K142/K7</f>
        <v>0.1325883337</v>
      </c>
      <c r="L172" s="352">
        <f t="shared" si="122"/>
        <v>0.1303232973</v>
      </c>
      <c r="M172" s="352">
        <f t="shared" si="122"/>
        <v>0.1320320289</v>
      </c>
      <c r="N172" s="352">
        <f t="shared" si="122"/>
        <v>0.128475752</v>
      </c>
      <c r="O172" s="353">
        <f t="shared" si="122"/>
        <v>0.1259152576</v>
      </c>
      <c r="P172" s="354">
        <f t="shared" ref="P172:T172" si="123">O172</f>
        <v>0.1259152576</v>
      </c>
      <c r="Q172" s="355">
        <f t="shared" si="123"/>
        <v>0.1259152576</v>
      </c>
      <c r="R172" s="352">
        <f t="shared" si="123"/>
        <v>0.1259152576</v>
      </c>
      <c r="S172" s="352">
        <f t="shared" si="123"/>
        <v>0.1259152576</v>
      </c>
      <c r="T172" s="352">
        <f t="shared" si="123"/>
        <v>0.1259152576</v>
      </c>
    </row>
    <row r="173" ht="15.75" customHeight="1" outlineLevel="1">
      <c r="A173" s="349"/>
      <c r="B173" s="350" t="s">
        <v>110</v>
      </c>
      <c r="C173" s="350"/>
      <c r="D173" s="351"/>
      <c r="E173" s="351"/>
      <c r="F173" s="351"/>
      <c r="G173" s="351"/>
      <c r="H173" s="351"/>
      <c r="I173" s="351"/>
      <c r="J173" s="352"/>
      <c r="K173" s="356">
        <f t="shared" ref="K173:O173" si="124">K143/K7</f>
        <v>0.006896644803</v>
      </c>
      <c r="L173" s="356">
        <f t="shared" si="124"/>
        <v>0.00732618046</v>
      </c>
      <c r="M173" s="356">
        <f t="shared" si="124"/>
        <v>0.007369946653</v>
      </c>
      <c r="N173" s="356">
        <f t="shared" si="124"/>
        <v>0.008860053021</v>
      </c>
      <c r="O173" s="357">
        <f t="shared" si="124"/>
        <v>0.01027946965</v>
      </c>
      <c r="P173" s="354">
        <f t="shared" ref="P173:T173" si="125">O173</f>
        <v>0.01027946965</v>
      </c>
      <c r="Q173" s="355">
        <f t="shared" si="125"/>
        <v>0.01027946965</v>
      </c>
      <c r="R173" s="352">
        <f t="shared" si="125"/>
        <v>0.01027946965</v>
      </c>
      <c r="S173" s="352">
        <f t="shared" si="125"/>
        <v>0.01027946965</v>
      </c>
      <c r="T173" s="352">
        <f t="shared" si="125"/>
        <v>0.01027946965</v>
      </c>
    </row>
    <row r="174" ht="15.75" customHeight="1" outlineLevel="1">
      <c r="A174" s="349"/>
      <c r="B174" s="350" t="s">
        <v>111</v>
      </c>
      <c r="C174" s="350"/>
      <c r="D174" s="351"/>
      <c r="E174" s="351"/>
      <c r="F174" s="351"/>
      <c r="G174" s="351"/>
      <c r="H174" s="351"/>
      <c r="I174" s="351"/>
      <c r="J174" s="352"/>
      <c r="K174" s="352">
        <f t="shared" ref="K174:O174" si="126">K144/K7</f>
        <v>0.01383377871</v>
      </c>
      <c r="L174" s="352">
        <f t="shared" si="126"/>
        <v>0.0265751288</v>
      </c>
      <c r="M174" s="352">
        <f t="shared" si="126"/>
        <v>0.0078941688</v>
      </c>
      <c r="N174" s="352">
        <f t="shared" si="126"/>
        <v>0.008391636269</v>
      </c>
      <c r="O174" s="353">
        <f t="shared" si="126"/>
        <v>0.01047736318</v>
      </c>
      <c r="P174" s="354">
        <f t="shared" ref="P174:T174" si="127">O174</f>
        <v>0.01047736318</v>
      </c>
      <c r="Q174" s="355">
        <f t="shared" si="127"/>
        <v>0.01047736318</v>
      </c>
      <c r="R174" s="352">
        <f t="shared" si="127"/>
        <v>0.01047736318</v>
      </c>
      <c r="S174" s="352">
        <f t="shared" si="127"/>
        <v>0.01047736318</v>
      </c>
      <c r="T174" s="352">
        <f t="shared" si="127"/>
        <v>0.01047736318</v>
      </c>
    </row>
    <row r="175" ht="15.75" customHeight="1" outlineLevel="1">
      <c r="A175" s="358"/>
      <c r="B175" s="359" t="s">
        <v>112</v>
      </c>
      <c r="C175" s="359"/>
      <c r="D175" s="360"/>
      <c r="E175" s="360"/>
      <c r="F175" s="360"/>
      <c r="G175" s="360"/>
      <c r="H175" s="360"/>
      <c r="I175" s="360"/>
      <c r="J175" s="361"/>
      <c r="K175" s="361">
        <f t="shared" ref="K175:O175" si="128">K145/K7</f>
        <v>0.07497233244</v>
      </c>
      <c r="L175" s="361">
        <f t="shared" si="128"/>
        <v>0.07627499173</v>
      </c>
      <c r="M175" s="361">
        <f t="shared" si="128"/>
        <v>0.07732790609</v>
      </c>
      <c r="N175" s="361">
        <f t="shared" si="128"/>
        <v>0.07489684865</v>
      </c>
      <c r="O175" s="362">
        <f t="shared" si="128"/>
        <v>0.06970250005</v>
      </c>
      <c r="P175" s="363">
        <f t="shared" ref="P175:T175" si="129">O175</f>
        <v>0.06970250005</v>
      </c>
      <c r="Q175" s="364">
        <f t="shared" si="129"/>
        <v>0.06970250005</v>
      </c>
      <c r="R175" s="361">
        <f t="shared" si="129"/>
        <v>0.06970250005</v>
      </c>
      <c r="S175" s="361">
        <f t="shared" si="129"/>
        <v>0.06970250005</v>
      </c>
      <c r="T175" s="361">
        <f t="shared" si="129"/>
        <v>0.06970250005</v>
      </c>
    </row>
    <row r="176" ht="15.75" customHeight="1" outlineLevel="1">
      <c r="A176" s="358"/>
      <c r="B176" s="359" t="s">
        <v>113</v>
      </c>
      <c r="C176" s="359"/>
      <c r="D176" s="360"/>
      <c r="E176" s="360"/>
      <c r="F176" s="360"/>
      <c r="G176" s="360"/>
      <c r="H176" s="360"/>
      <c r="I176" s="360"/>
      <c r="J176" s="361"/>
      <c r="K176" s="361">
        <f t="shared" ref="K176:O176" si="130">K146/K7</f>
        <v>0.06063918806</v>
      </c>
      <c r="L176" s="361">
        <f t="shared" si="130"/>
        <v>0.06852342014</v>
      </c>
      <c r="M176" s="361">
        <f t="shared" si="130"/>
        <v>0.06231048342</v>
      </c>
      <c r="N176" s="361">
        <f t="shared" si="130"/>
        <v>0.06219976479</v>
      </c>
      <c r="O176" s="362">
        <f t="shared" si="130"/>
        <v>0.06803139911</v>
      </c>
      <c r="P176" s="363">
        <f t="shared" ref="P176:T176" si="131">O176</f>
        <v>0.06803139911</v>
      </c>
      <c r="Q176" s="364">
        <f t="shared" si="131"/>
        <v>0.06803139911</v>
      </c>
      <c r="R176" s="361">
        <f t="shared" si="131"/>
        <v>0.06803139911</v>
      </c>
      <c r="S176" s="361">
        <f t="shared" si="131"/>
        <v>0.06803139911</v>
      </c>
      <c r="T176" s="361">
        <f t="shared" si="131"/>
        <v>0.06803139911</v>
      </c>
    </row>
    <row r="177" ht="15.75" customHeight="1" outlineLevel="1">
      <c r="A177" s="18"/>
      <c r="B177" s="18"/>
      <c r="C177" s="18"/>
      <c r="D177" s="34"/>
      <c r="E177" s="34"/>
      <c r="F177" s="34"/>
      <c r="G177" s="34"/>
      <c r="H177" s="34"/>
      <c r="I177" s="34"/>
      <c r="J177" s="365"/>
      <c r="K177" s="365"/>
      <c r="L177" s="365"/>
      <c r="M177" s="365"/>
      <c r="N177" s="365"/>
      <c r="O177" s="365"/>
      <c r="P177" s="365"/>
      <c r="Q177" s="365"/>
      <c r="R177" s="365"/>
      <c r="S177" s="365"/>
      <c r="T177" s="365"/>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ht="15.75" customHeight="1" outlineLevel="1">
      <c r="A178" s="366"/>
      <c r="B178" s="367" t="s">
        <v>114</v>
      </c>
      <c r="C178" s="367"/>
      <c r="D178" s="368"/>
      <c r="E178" s="368"/>
      <c r="F178" s="368"/>
      <c r="G178" s="368"/>
      <c r="H178" s="368"/>
      <c r="I178" s="368"/>
      <c r="J178" s="369"/>
      <c r="K178" s="369">
        <f t="shared" ref="K178:T178" si="132">K147-J147</f>
        <v>1312</v>
      </c>
      <c r="L178" s="369">
        <f t="shared" si="132"/>
        <v>332</v>
      </c>
      <c r="M178" s="369">
        <f t="shared" si="132"/>
        <v>-899</v>
      </c>
      <c r="N178" s="369">
        <f t="shared" si="132"/>
        <v>121</v>
      </c>
      <c r="O178" s="370">
        <f t="shared" si="132"/>
        <v>-53</v>
      </c>
      <c r="P178" s="371">
        <f t="shared" si="132"/>
        <v>1.092198702</v>
      </c>
      <c r="Q178" s="372">
        <f t="shared" si="132"/>
        <v>-34.12313999</v>
      </c>
      <c r="R178" s="369">
        <f t="shared" si="132"/>
        <v>19.01890847</v>
      </c>
      <c r="S178" s="369">
        <f t="shared" si="132"/>
        <v>34.01220169</v>
      </c>
      <c r="T178" s="369">
        <f t="shared" si="132"/>
        <v>38.31711593</v>
      </c>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row>
    <row r="179" ht="15.75" customHeight="1" outlineLevel="1">
      <c r="A179" s="111"/>
      <c r="B179" s="111"/>
      <c r="C179" s="111"/>
      <c r="D179" s="113"/>
      <c r="E179" s="113"/>
      <c r="F179" s="113"/>
      <c r="G179" s="113"/>
      <c r="H179" s="113"/>
      <c r="I179" s="113"/>
      <c r="J179" s="373"/>
      <c r="K179" s="373"/>
      <c r="L179" s="373"/>
      <c r="M179" s="373"/>
      <c r="N179" s="373"/>
      <c r="O179" s="373"/>
      <c r="P179" s="373"/>
      <c r="Q179" s="373"/>
      <c r="R179" s="373"/>
      <c r="S179" s="373"/>
      <c r="T179" s="373"/>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row>
    <row r="180" ht="15.75" customHeight="1" outlineLevel="1">
      <c r="A180" s="111"/>
      <c r="B180" s="111" t="s">
        <v>115</v>
      </c>
      <c r="C180" s="111"/>
      <c r="D180" s="113"/>
      <c r="E180" s="113"/>
      <c r="F180" s="113"/>
      <c r="G180" s="113"/>
      <c r="H180" s="113"/>
      <c r="I180" s="113"/>
      <c r="J180" s="374"/>
      <c r="K180" s="374" t="str">
        <f t="shared" ref="K180:O180" si="133">(K142/J7)*365</f>
        <v>#DIV/0!</v>
      </c>
      <c r="L180" s="374">
        <f t="shared" si="133"/>
        <v>54.33078252</v>
      </c>
      <c r="M180" s="374">
        <f t="shared" si="133"/>
        <v>55.40039939</v>
      </c>
      <c r="N180" s="374">
        <f t="shared" si="133"/>
        <v>48.36427272</v>
      </c>
      <c r="O180" s="374">
        <f t="shared" si="133"/>
        <v>41.66263031</v>
      </c>
      <c r="P180" s="374">
        <f t="shared" ref="P180:T180" si="134">(P142/P7)*365</f>
        <v>45.95906902</v>
      </c>
      <c r="Q180" s="374">
        <f t="shared" si="134"/>
        <v>45.95906902</v>
      </c>
      <c r="R180" s="374">
        <f t="shared" si="134"/>
        <v>45.95906902</v>
      </c>
      <c r="S180" s="374">
        <f t="shared" si="134"/>
        <v>45.95906902</v>
      </c>
      <c r="T180" s="374">
        <f t="shared" si="134"/>
        <v>45.95906902</v>
      </c>
    </row>
    <row r="181" ht="15.75" customHeight="1" outlineLevel="1">
      <c r="A181" s="111"/>
      <c r="B181" s="111" t="s">
        <v>116</v>
      </c>
      <c r="C181" s="111"/>
      <c r="D181" s="113"/>
      <c r="E181" s="113"/>
      <c r="F181" s="113"/>
      <c r="G181" s="113"/>
      <c r="H181" s="113"/>
      <c r="I181" s="113"/>
      <c r="J181" s="374"/>
      <c r="K181" s="374" t="str">
        <f t="shared" ref="K181:T181" si="135">ABS(K143/K54*365)</f>
        <v>#DIV/0!</v>
      </c>
      <c r="L181" s="374" t="str">
        <f t="shared" si="135"/>
        <v>#DIV/0!</v>
      </c>
      <c r="M181" s="374" t="str">
        <f t="shared" si="135"/>
        <v>#DIV/0!</v>
      </c>
      <c r="N181" s="374" t="str">
        <f t="shared" si="135"/>
        <v>#DIV/0!</v>
      </c>
      <c r="O181" s="374" t="str">
        <f t="shared" si="135"/>
        <v>#DIV/0!</v>
      </c>
      <c r="P181" s="374" t="str">
        <f t="shared" si="135"/>
        <v>#DIV/0!</v>
      </c>
      <c r="Q181" s="374" t="str">
        <f t="shared" si="135"/>
        <v>#DIV/0!</v>
      </c>
      <c r="R181" s="374" t="str">
        <f t="shared" si="135"/>
        <v>#DIV/0!</v>
      </c>
      <c r="S181" s="374" t="str">
        <f t="shared" si="135"/>
        <v>#DIV/0!</v>
      </c>
      <c r="T181" s="374" t="str">
        <f t="shared" si="135"/>
        <v>#DIV/0!</v>
      </c>
    </row>
    <row r="182" ht="15.75" customHeight="1" outlineLevel="1">
      <c r="A182" s="111"/>
      <c r="B182" s="111" t="s">
        <v>117</v>
      </c>
      <c r="C182" s="111"/>
      <c r="D182" s="113"/>
      <c r="E182" s="113"/>
      <c r="F182" s="113"/>
      <c r="G182" s="113"/>
      <c r="H182" s="113"/>
      <c r="I182" s="113"/>
      <c r="J182" s="374"/>
      <c r="K182" s="374" t="str">
        <f t="shared" ref="K182:T182" si="136">ABS(K145/K54*365)</f>
        <v>#DIV/0!</v>
      </c>
      <c r="L182" s="374" t="str">
        <f t="shared" si="136"/>
        <v>#DIV/0!</v>
      </c>
      <c r="M182" s="374" t="str">
        <f t="shared" si="136"/>
        <v>#DIV/0!</v>
      </c>
      <c r="N182" s="374" t="str">
        <f t="shared" si="136"/>
        <v>#DIV/0!</v>
      </c>
      <c r="O182" s="374" t="str">
        <f t="shared" si="136"/>
        <v>#DIV/0!</v>
      </c>
      <c r="P182" s="374" t="str">
        <f t="shared" si="136"/>
        <v>#DIV/0!</v>
      </c>
      <c r="Q182" s="374" t="str">
        <f t="shared" si="136"/>
        <v>#DIV/0!</v>
      </c>
      <c r="R182" s="374" t="str">
        <f t="shared" si="136"/>
        <v>#DIV/0!</v>
      </c>
      <c r="S182" s="374" t="str">
        <f t="shared" si="136"/>
        <v>#DIV/0!</v>
      </c>
      <c r="T182" s="374" t="str">
        <f t="shared" si="136"/>
        <v>#DIV/0!</v>
      </c>
    </row>
    <row r="183" ht="15.75" customHeight="1" outlineLevel="1">
      <c r="A183" s="366"/>
      <c r="B183" s="367" t="s">
        <v>118</v>
      </c>
      <c r="C183" s="367"/>
      <c r="D183" s="368"/>
      <c r="E183" s="368"/>
      <c r="F183" s="368"/>
      <c r="G183" s="368"/>
      <c r="H183" s="368"/>
      <c r="I183" s="368"/>
      <c r="J183" s="375"/>
      <c r="K183" s="375" t="str">
        <f t="shared" ref="K183:T183" si="137">K180+K181-K182</f>
        <v>#DIV/0!</v>
      </c>
      <c r="L183" s="375" t="str">
        <f t="shared" si="137"/>
        <v>#DIV/0!</v>
      </c>
      <c r="M183" s="375" t="str">
        <f t="shared" si="137"/>
        <v>#DIV/0!</v>
      </c>
      <c r="N183" s="375" t="str">
        <f t="shared" si="137"/>
        <v>#DIV/0!</v>
      </c>
      <c r="O183" s="376" t="str">
        <f t="shared" si="137"/>
        <v>#DIV/0!</v>
      </c>
      <c r="P183" s="377" t="str">
        <f t="shared" si="137"/>
        <v>#DIV/0!</v>
      </c>
      <c r="Q183" s="378" t="str">
        <f t="shared" si="137"/>
        <v>#DIV/0!</v>
      </c>
      <c r="R183" s="375" t="str">
        <f t="shared" si="137"/>
        <v>#DIV/0!</v>
      </c>
      <c r="S183" s="375" t="str">
        <f t="shared" si="137"/>
        <v>#DIV/0!</v>
      </c>
      <c r="T183" s="375" t="str">
        <f t="shared" si="137"/>
        <v>#DIV/0!</v>
      </c>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row>
    <row r="184" outlineLevel="1">
      <c r="B184" s="11"/>
      <c r="C184" s="11"/>
      <c r="D184" s="11"/>
      <c r="E184" s="11"/>
      <c r="F184" s="11"/>
      <c r="G184" s="11"/>
      <c r="H184" s="11"/>
      <c r="I184" s="11"/>
      <c r="J184" s="19"/>
      <c r="K184" s="19"/>
      <c r="L184" s="19"/>
      <c r="M184" s="19"/>
      <c r="N184" s="19"/>
      <c r="O184" s="19"/>
      <c r="P184" s="19"/>
      <c r="Q184" s="19"/>
      <c r="R184" s="19"/>
      <c r="S184" s="19"/>
      <c r="T184" s="19"/>
    </row>
    <row r="185" outlineLevel="1">
      <c r="B185" s="11" t="s">
        <v>119</v>
      </c>
      <c r="C185" s="11"/>
      <c r="D185" s="11"/>
      <c r="E185" s="11"/>
      <c r="F185" s="11"/>
      <c r="G185" s="11"/>
      <c r="H185" s="11"/>
      <c r="I185" s="11"/>
      <c r="J185" s="19"/>
      <c r="K185" s="35">
        <f t="shared" ref="K185:O185" si="138">K151/K7</f>
        <v>0.0462520582</v>
      </c>
      <c r="L185" s="35">
        <f t="shared" si="138"/>
        <v>0.04067211798</v>
      </c>
      <c r="M185" s="35">
        <f t="shared" si="138"/>
        <v>0.04133131868</v>
      </c>
      <c r="N185" s="35">
        <f t="shared" si="138"/>
        <v>0.04234686759</v>
      </c>
      <c r="O185" s="35">
        <f t="shared" si="138"/>
        <v>0.05427779854</v>
      </c>
      <c r="P185" s="35">
        <f t="shared" ref="P185:T185" si="139">O185</f>
        <v>0.05427779854</v>
      </c>
      <c r="Q185" s="35">
        <f t="shared" si="139"/>
        <v>0.05427779854</v>
      </c>
      <c r="R185" s="35">
        <f t="shared" si="139"/>
        <v>0.05427779854</v>
      </c>
      <c r="S185" s="35">
        <f t="shared" si="139"/>
        <v>0.05427779854</v>
      </c>
      <c r="T185" s="35">
        <f t="shared" si="139"/>
        <v>0.05427779854</v>
      </c>
    </row>
    <row r="186" ht="15.75" customHeight="1">
      <c r="A186" s="379"/>
      <c r="B186" s="113"/>
      <c r="C186" s="113"/>
      <c r="D186" s="113"/>
      <c r="E186" s="113"/>
      <c r="F186" s="113"/>
      <c r="G186" s="113"/>
      <c r="H186" s="113"/>
      <c r="I186" s="113"/>
      <c r="J186" s="113"/>
      <c r="K186" s="113"/>
      <c r="L186" s="113"/>
      <c r="M186" s="113"/>
      <c r="N186" s="113"/>
      <c r="O186" s="113"/>
      <c r="P186" s="113"/>
      <c r="Q186" s="113"/>
      <c r="R186" s="113"/>
      <c r="S186" s="379"/>
    </row>
    <row r="187" ht="15.75" customHeight="1">
      <c r="A187" s="380"/>
      <c r="B187" s="16" t="s">
        <v>120</v>
      </c>
      <c r="C187" s="17"/>
      <c r="D187" s="17"/>
      <c r="E187" s="17"/>
      <c r="F187" s="17"/>
      <c r="G187" s="17"/>
      <c r="H187" s="17"/>
      <c r="I187" s="17"/>
      <c r="J187" s="17"/>
      <c r="K187" s="17"/>
      <c r="L187" s="17"/>
      <c r="M187" s="17"/>
      <c r="N187" s="17"/>
      <c r="O187" s="17"/>
      <c r="P187" s="17"/>
      <c r="Q187" s="17"/>
      <c r="R187" s="17"/>
      <c r="S187" s="17"/>
      <c r="T187" s="17"/>
    </row>
    <row r="188" ht="15.75" customHeight="1">
      <c r="A188" s="18"/>
      <c r="B188" s="18"/>
      <c r="C188" s="18"/>
      <c r="D188" s="34"/>
      <c r="E188" s="34"/>
      <c r="F188" s="34"/>
      <c r="G188" s="34"/>
      <c r="H188" s="34"/>
      <c r="I188" s="34"/>
      <c r="J188" s="34"/>
      <c r="K188" s="34"/>
      <c r="L188" s="34"/>
      <c r="M188" s="34"/>
      <c r="N188" s="34"/>
      <c r="O188" s="34"/>
      <c r="P188" s="34"/>
      <c r="Q188" s="34"/>
      <c r="R188" s="34"/>
      <c r="S188" s="34"/>
    </row>
    <row r="189" ht="15.75" customHeight="1">
      <c r="A189" s="18"/>
      <c r="B189" s="18"/>
      <c r="C189" s="18"/>
      <c r="D189" s="34"/>
      <c r="E189" s="34"/>
      <c r="F189" s="34"/>
      <c r="G189" s="34"/>
      <c r="H189" s="34"/>
      <c r="I189" s="34"/>
      <c r="J189" s="34"/>
      <c r="K189" s="34"/>
      <c r="L189" s="34"/>
      <c r="M189" s="34"/>
      <c r="N189" s="34"/>
      <c r="O189" s="34"/>
      <c r="P189" s="34"/>
      <c r="Q189" s="34"/>
      <c r="R189" s="34"/>
      <c r="S189" s="34"/>
    </row>
    <row r="190" ht="15.75" customHeight="1">
      <c r="A190" s="1"/>
      <c r="B190" s="20"/>
      <c r="C190" s="20"/>
      <c r="D190" s="21"/>
      <c r="E190" s="22">
        <v>2013.0</v>
      </c>
      <c r="F190" s="22">
        <v>2014.0</v>
      </c>
      <c r="G190" s="22">
        <v>2015.0</v>
      </c>
      <c r="H190" s="22">
        <v>2016.0</v>
      </c>
      <c r="I190" s="22">
        <v>2017.0</v>
      </c>
      <c r="J190" s="22"/>
      <c r="K190" s="23">
        <v>2019.0</v>
      </c>
      <c r="L190" s="23">
        <v>2020.0</v>
      </c>
      <c r="M190" s="23">
        <v>2021.0</v>
      </c>
      <c r="N190" s="23">
        <v>2022.0</v>
      </c>
      <c r="O190" s="23">
        <v>2023.0</v>
      </c>
      <c r="P190" s="24">
        <v>2024.0</v>
      </c>
      <c r="Q190" s="24">
        <v>2025.0</v>
      </c>
      <c r="R190" s="24">
        <v>2026.0</v>
      </c>
      <c r="S190" s="24">
        <v>2027.0</v>
      </c>
      <c r="T190" s="24">
        <v>2028.0</v>
      </c>
      <c r="V190" s="25" t="s">
        <v>6</v>
      </c>
      <c r="W190" s="26"/>
      <c r="X190" s="25" t="s">
        <v>7</v>
      </c>
      <c r="Y190" s="26"/>
    </row>
    <row r="191" ht="15.75" customHeight="1">
      <c r="A191" s="100"/>
      <c r="B191" s="100" t="s">
        <v>121</v>
      </c>
      <c r="C191" s="100"/>
      <c r="D191" s="101"/>
      <c r="E191" s="101"/>
      <c r="F191" s="101"/>
      <c r="G191" s="101"/>
      <c r="H191" s="101"/>
      <c r="I191" s="101"/>
      <c r="J191" s="103"/>
      <c r="K191" s="103">
        <f t="shared" ref="K191:T191" si="140">K99</f>
        <v>4537</v>
      </c>
      <c r="L191" s="103">
        <f t="shared" si="140"/>
        <v>1343</v>
      </c>
      <c r="M191" s="103">
        <f t="shared" si="140"/>
        <v>12890</v>
      </c>
      <c r="N191" s="103">
        <f t="shared" si="140"/>
        <v>11548</v>
      </c>
      <c r="O191" s="103">
        <f t="shared" si="140"/>
        <v>6708</v>
      </c>
      <c r="P191" s="103">
        <f t="shared" si="140"/>
        <v>6547.659009</v>
      </c>
      <c r="Q191" s="103">
        <f t="shared" si="140"/>
        <v>5487.588433</v>
      </c>
      <c r="R191" s="103">
        <f t="shared" si="140"/>
        <v>6362.32283</v>
      </c>
      <c r="S191" s="103">
        <f t="shared" si="140"/>
        <v>7068.111622</v>
      </c>
      <c r="T191" s="103">
        <f t="shared" si="140"/>
        <v>7680.220416</v>
      </c>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row>
    <row r="192" ht="15.75" customHeight="1">
      <c r="A192" s="100"/>
      <c r="B192" s="100" t="s">
        <v>122</v>
      </c>
      <c r="C192" s="100"/>
      <c r="D192" s="101"/>
      <c r="E192" s="101"/>
      <c r="F192" s="101"/>
      <c r="G192" s="101"/>
      <c r="H192" s="101"/>
      <c r="I192" s="101"/>
      <c r="J192" s="266"/>
      <c r="K192" s="268">
        <v>2360.0</v>
      </c>
      <c r="L192" s="268">
        <v>2698.0</v>
      </c>
      <c r="M192" s="268">
        <v>2953.0</v>
      </c>
      <c r="N192" s="268">
        <v>3188.0</v>
      </c>
      <c r="O192" s="268">
        <v>3366.0</v>
      </c>
      <c r="P192" s="273">
        <f t="shared" ref="P192:T192" si="141">ABS(P62*P244)</f>
        <v>3370.521944</v>
      </c>
      <c r="Q192" s="274">
        <f t="shared" si="141"/>
        <v>3229.24459</v>
      </c>
      <c r="R192" s="266">
        <f t="shared" si="141"/>
        <v>3307.987082</v>
      </c>
      <c r="S192" s="266">
        <f t="shared" si="141"/>
        <v>3448.805127</v>
      </c>
      <c r="T192" s="266">
        <f t="shared" si="141"/>
        <v>3607.446471</v>
      </c>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row>
    <row r="193" ht="15.75" customHeight="1">
      <c r="A193" s="100"/>
      <c r="B193" s="100" t="s">
        <v>123</v>
      </c>
      <c r="C193" s="100"/>
      <c r="D193" s="101"/>
      <c r="E193" s="101"/>
      <c r="F193" s="101"/>
      <c r="G193" s="101"/>
      <c r="H193" s="101"/>
      <c r="I193" s="101"/>
      <c r="J193" s="103"/>
      <c r="K193" s="188"/>
      <c r="L193" s="188"/>
      <c r="M193" s="188"/>
      <c r="N193" s="188"/>
      <c r="O193" s="188"/>
      <c r="P193" s="103">
        <f t="shared" ref="P193:T193" si="142">ABS(P62*P245)</f>
        <v>0</v>
      </c>
      <c r="Q193" s="103">
        <f t="shared" si="142"/>
        <v>0</v>
      </c>
      <c r="R193" s="103">
        <f t="shared" si="142"/>
        <v>0</v>
      </c>
      <c r="S193" s="103">
        <f t="shared" si="142"/>
        <v>0</v>
      </c>
      <c r="T193" s="103">
        <f t="shared" si="142"/>
        <v>0</v>
      </c>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row>
    <row r="194" ht="15.75" customHeight="1">
      <c r="A194" s="100"/>
      <c r="B194" s="100" t="s">
        <v>124</v>
      </c>
      <c r="C194" s="100"/>
      <c r="D194" s="101"/>
      <c r="E194" s="101"/>
      <c r="F194" s="101"/>
      <c r="G194" s="101"/>
      <c r="H194" s="101"/>
      <c r="I194" s="101"/>
      <c r="J194" s="103"/>
      <c r="K194" s="188">
        <v>74.0</v>
      </c>
      <c r="L194" s="269">
        <v>917.0</v>
      </c>
      <c r="M194" s="188">
        <v>137.0</v>
      </c>
      <c r="N194" s="188">
        <v>123.0</v>
      </c>
      <c r="O194" s="188">
        <v>265.0</v>
      </c>
      <c r="P194" s="103">
        <f t="shared" ref="P194:T194" si="143">P7*P246</f>
        <v>0</v>
      </c>
      <c r="Q194" s="103">
        <f t="shared" si="143"/>
        <v>0</v>
      </c>
      <c r="R194" s="103">
        <f t="shared" si="143"/>
        <v>0</v>
      </c>
      <c r="S194" s="103">
        <f t="shared" si="143"/>
        <v>0</v>
      </c>
      <c r="T194" s="103">
        <f t="shared" si="143"/>
        <v>0</v>
      </c>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row>
    <row r="195" ht="15.75" customHeight="1">
      <c r="A195" s="100"/>
      <c r="B195" s="100" t="s">
        <v>125</v>
      </c>
      <c r="C195" s="100"/>
      <c r="D195" s="101"/>
      <c r="E195" s="101"/>
      <c r="F195" s="101"/>
      <c r="G195" s="101"/>
      <c r="H195" s="101"/>
      <c r="I195" s="101"/>
      <c r="J195" s="103"/>
      <c r="K195" s="188"/>
      <c r="L195" s="188"/>
      <c r="M195" s="188"/>
      <c r="N195" s="188"/>
      <c r="O195" s="188"/>
      <c r="P195" s="103">
        <v>0.0</v>
      </c>
      <c r="Q195" s="103">
        <f t="shared" ref="Q195:T195" si="144">Q7*Q247</f>
        <v>0</v>
      </c>
      <c r="R195" s="103">
        <f t="shared" si="144"/>
        <v>0</v>
      </c>
      <c r="S195" s="103">
        <f t="shared" si="144"/>
        <v>0</v>
      </c>
      <c r="T195" s="103">
        <f t="shared" si="144"/>
        <v>0</v>
      </c>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row>
    <row r="196" ht="15.75" customHeight="1">
      <c r="A196" s="185"/>
      <c r="B196" s="381" t="s">
        <v>126</v>
      </c>
      <c r="C196" s="185"/>
      <c r="D196" s="186"/>
      <c r="E196" s="186"/>
      <c r="F196" s="186"/>
      <c r="G196" s="186"/>
      <c r="H196" s="186"/>
      <c r="I196" s="186"/>
      <c r="J196" s="188"/>
      <c r="K196" s="188"/>
      <c r="L196" s="190"/>
      <c r="M196" s="190"/>
      <c r="N196" s="190"/>
      <c r="O196" s="190"/>
      <c r="P196" s="269">
        <f t="shared" ref="P196:T196" si="145">P7*P248</f>
        <v>0</v>
      </c>
      <c r="Q196" s="269">
        <f t="shared" si="145"/>
        <v>0</v>
      </c>
      <c r="R196" s="269">
        <f t="shared" si="145"/>
        <v>0</v>
      </c>
      <c r="S196" s="269">
        <f t="shared" si="145"/>
        <v>0</v>
      </c>
      <c r="T196" s="269">
        <f t="shared" si="145"/>
        <v>0</v>
      </c>
      <c r="U196" s="382"/>
      <c r="V196" s="382"/>
      <c r="W196" s="382"/>
      <c r="X196" s="382"/>
      <c r="Y196" s="382"/>
      <c r="Z196" s="382"/>
      <c r="AA196" s="382"/>
      <c r="AB196" s="382"/>
      <c r="AC196" s="382"/>
      <c r="AD196" s="382"/>
      <c r="AE196" s="382"/>
      <c r="AF196" s="382"/>
      <c r="AG196" s="382"/>
      <c r="AH196" s="382"/>
      <c r="AI196" s="382"/>
      <c r="AJ196" s="382"/>
      <c r="AK196" s="382"/>
      <c r="AL196" s="382"/>
      <c r="AM196" s="382"/>
      <c r="AN196" s="382"/>
      <c r="AO196" s="382"/>
      <c r="AP196" s="382"/>
    </row>
    <row r="197" ht="15.75" customHeight="1">
      <c r="A197" s="100"/>
      <c r="B197" s="100" t="s">
        <v>127</v>
      </c>
      <c r="C197" s="100"/>
      <c r="D197" s="101"/>
      <c r="E197" s="101"/>
      <c r="F197" s="101"/>
      <c r="G197" s="101"/>
      <c r="H197" s="101"/>
      <c r="I197" s="101"/>
      <c r="J197" s="103"/>
      <c r="K197" s="383">
        <v>915.0</v>
      </c>
      <c r="L197" s="383">
        <v>796.0</v>
      </c>
      <c r="M197" s="383">
        <v>878.0</v>
      </c>
      <c r="N197" s="383">
        <v>1568.0</v>
      </c>
      <c r="O197" s="383">
        <v>220.0</v>
      </c>
      <c r="P197" s="103">
        <f t="shared" ref="P197:T197" si="146">P7*P249</f>
        <v>182.1603892</v>
      </c>
      <c r="Q197" s="103">
        <f t="shared" si="146"/>
        <v>785.3626455</v>
      </c>
      <c r="R197" s="103">
        <f t="shared" si="146"/>
        <v>804.5130722</v>
      </c>
      <c r="S197" s="103">
        <f t="shared" si="146"/>
        <v>838.7604726</v>
      </c>
      <c r="T197" s="103">
        <f t="shared" si="146"/>
        <v>877.3425564</v>
      </c>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row>
    <row r="198" ht="15.75" customHeight="1">
      <c r="A198" s="100"/>
      <c r="B198" s="381" t="s">
        <v>128</v>
      </c>
      <c r="C198" s="100"/>
      <c r="D198" s="101"/>
      <c r="E198" s="101"/>
      <c r="F198" s="101"/>
      <c r="G198" s="101"/>
      <c r="H198" s="101"/>
      <c r="I198" s="101"/>
      <c r="J198" s="103"/>
      <c r="K198" s="188">
        <v>714.0</v>
      </c>
      <c r="L198" s="188">
        <v>3624.0</v>
      </c>
      <c r="M198" s="188">
        <v>-1187.0</v>
      </c>
      <c r="N198" s="188">
        <v>-1954.0</v>
      </c>
      <c r="O198" s="188">
        <v>51.0</v>
      </c>
      <c r="P198" s="103"/>
      <c r="Q198" s="103"/>
      <c r="R198" s="103"/>
      <c r="S198" s="103"/>
      <c r="T198" s="103"/>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row>
    <row r="199" ht="15.75" customHeight="1">
      <c r="A199" s="100"/>
      <c r="B199" s="100" t="s">
        <v>129</v>
      </c>
      <c r="C199" s="100"/>
      <c r="D199" s="101"/>
      <c r="E199" s="101"/>
      <c r="F199" s="101"/>
      <c r="G199" s="101"/>
      <c r="H199" s="101"/>
      <c r="I199" s="101"/>
      <c r="J199" s="103"/>
      <c r="K199" s="384">
        <v>136.0</v>
      </c>
      <c r="L199" s="384">
        <v>1081.0</v>
      </c>
      <c r="M199" s="384">
        <v>-664.0</v>
      </c>
      <c r="N199" s="384">
        <v>-369.0</v>
      </c>
      <c r="O199" s="384">
        <v>-372.0</v>
      </c>
      <c r="P199" s="103">
        <f t="shared" ref="P199:T199" si="147">-P178</f>
        <v>-1.092198702</v>
      </c>
      <c r="Q199" s="103">
        <f t="shared" si="147"/>
        <v>34.12313999</v>
      </c>
      <c r="R199" s="103">
        <f t="shared" si="147"/>
        <v>-19.01890847</v>
      </c>
      <c r="S199" s="103">
        <f t="shared" si="147"/>
        <v>-34.01220169</v>
      </c>
      <c r="T199" s="103">
        <f t="shared" si="147"/>
        <v>-38.31711593</v>
      </c>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row>
    <row r="200" ht="15.75" customHeight="1">
      <c r="A200" s="100"/>
      <c r="B200" s="100" t="s">
        <v>130</v>
      </c>
      <c r="C200" s="100"/>
      <c r="D200" s="101"/>
      <c r="E200" s="101"/>
      <c r="F200" s="101"/>
      <c r="G200" s="101"/>
      <c r="H200" s="101"/>
      <c r="I200" s="101"/>
      <c r="J200" s="385"/>
      <c r="K200" s="385"/>
      <c r="L200" s="385"/>
      <c r="M200" s="385"/>
      <c r="N200" s="385"/>
      <c r="O200" s="103"/>
      <c r="P200" s="103"/>
      <c r="Q200" s="103"/>
      <c r="R200" s="103"/>
      <c r="S200" s="103"/>
      <c r="T200" s="103"/>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row>
    <row r="201" ht="15.75" customHeight="1">
      <c r="A201" s="100"/>
      <c r="B201" s="100" t="s">
        <v>131</v>
      </c>
      <c r="C201" s="100"/>
      <c r="D201" s="101"/>
      <c r="E201" s="101"/>
      <c r="F201" s="101"/>
      <c r="G201" s="101"/>
      <c r="H201" s="101"/>
      <c r="I201" s="101"/>
      <c r="J201" s="385"/>
      <c r="K201" s="385"/>
      <c r="L201" s="385"/>
      <c r="M201" s="385"/>
      <c r="N201" s="385"/>
      <c r="O201" s="103"/>
      <c r="P201" s="103">
        <v>0.0</v>
      </c>
      <c r="Q201" s="103">
        <v>0.0</v>
      </c>
      <c r="R201" s="103">
        <v>0.0</v>
      </c>
      <c r="S201" s="103">
        <v>0.0</v>
      </c>
      <c r="T201" s="103">
        <v>0.0</v>
      </c>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row>
    <row r="202" ht="15.75" customHeight="1">
      <c r="A202" s="133"/>
      <c r="B202" s="133" t="s">
        <v>132</v>
      </c>
      <c r="C202" s="133"/>
      <c r="D202" s="386"/>
      <c r="E202" s="386"/>
      <c r="F202" s="386"/>
      <c r="G202" s="386"/>
      <c r="H202" s="386"/>
      <c r="I202" s="386"/>
      <c r="J202" s="387"/>
      <c r="K202" s="387">
        <f t="shared" ref="K202:T202" si="148">SUM(K192:K201)+K191</f>
        <v>8736</v>
      </c>
      <c r="L202" s="387">
        <f t="shared" si="148"/>
        <v>10459</v>
      </c>
      <c r="M202" s="387">
        <f t="shared" si="148"/>
        <v>15007</v>
      </c>
      <c r="N202" s="387">
        <f t="shared" si="148"/>
        <v>14104</v>
      </c>
      <c r="O202" s="387">
        <f t="shared" si="148"/>
        <v>10238</v>
      </c>
      <c r="P202" s="387">
        <f t="shared" si="148"/>
        <v>10099.24914</v>
      </c>
      <c r="Q202" s="387">
        <f t="shared" si="148"/>
        <v>9536.318808</v>
      </c>
      <c r="R202" s="387">
        <f t="shared" si="148"/>
        <v>10455.80408</v>
      </c>
      <c r="S202" s="387">
        <f t="shared" si="148"/>
        <v>11321.66502</v>
      </c>
      <c r="T202" s="387">
        <f t="shared" si="148"/>
        <v>12126.69233</v>
      </c>
      <c r="U202" s="388"/>
      <c r="V202" s="388"/>
      <c r="W202" s="388"/>
      <c r="X202" s="388"/>
      <c r="Y202" s="388"/>
      <c r="Z202" s="388"/>
      <c r="AA202" s="388"/>
      <c r="AB202" s="388"/>
      <c r="AC202" s="388"/>
      <c r="AD202" s="388"/>
      <c r="AE202" s="388"/>
      <c r="AF202" s="388"/>
      <c r="AG202" s="388"/>
      <c r="AH202" s="388"/>
      <c r="AI202" s="388"/>
      <c r="AJ202" s="388"/>
      <c r="AK202" s="388"/>
      <c r="AL202" s="388"/>
      <c r="AM202" s="388"/>
      <c r="AN202" s="388"/>
      <c r="AO202" s="388"/>
      <c r="AP202" s="388"/>
    </row>
    <row r="203" ht="15.75" customHeight="1">
      <c r="A203" s="171"/>
      <c r="B203" s="171"/>
      <c r="C203" s="171" t="s">
        <v>133</v>
      </c>
      <c r="D203" s="172"/>
      <c r="E203" s="172"/>
      <c r="F203" s="172"/>
      <c r="G203" s="172"/>
      <c r="H203" s="172"/>
      <c r="I203" s="172"/>
      <c r="J203" s="389"/>
      <c r="K203" s="389">
        <f t="shared" ref="K203:T203" si="149">K202-K199</f>
        <v>8600</v>
      </c>
      <c r="L203" s="389">
        <f t="shared" si="149"/>
        <v>9378</v>
      </c>
      <c r="M203" s="389">
        <f t="shared" si="149"/>
        <v>15671</v>
      </c>
      <c r="N203" s="389">
        <f t="shared" si="149"/>
        <v>14473</v>
      </c>
      <c r="O203" s="389">
        <f t="shared" si="149"/>
        <v>10610</v>
      </c>
      <c r="P203" s="389">
        <f t="shared" si="149"/>
        <v>10100.34134</v>
      </c>
      <c r="Q203" s="389">
        <f t="shared" si="149"/>
        <v>9502.195668</v>
      </c>
      <c r="R203" s="389">
        <f t="shared" si="149"/>
        <v>10474.82298</v>
      </c>
      <c r="S203" s="389">
        <f t="shared" si="149"/>
        <v>11355.67722</v>
      </c>
      <c r="T203" s="389">
        <f t="shared" si="149"/>
        <v>12165.00944</v>
      </c>
      <c r="U203" s="224"/>
      <c r="V203" s="224"/>
      <c r="W203" s="224"/>
      <c r="X203" s="224"/>
      <c r="Y203" s="224"/>
      <c r="Z203" s="224"/>
      <c r="AA203" s="224"/>
      <c r="AB203" s="224"/>
      <c r="AC203" s="224"/>
      <c r="AD203" s="224"/>
      <c r="AE203" s="224"/>
      <c r="AF203" s="224"/>
      <c r="AG203" s="224"/>
      <c r="AH203" s="224"/>
      <c r="AI203" s="224"/>
      <c r="AJ203" s="224"/>
      <c r="AK203" s="224"/>
      <c r="AL203" s="224"/>
      <c r="AM203" s="224"/>
      <c r="AN203" s="224"/>
      <c r="AO203" s="224"/>
      <c r="AP203" s="224"/>
    </row>
    <row r="204" ht="15.75" customHeight="1">
      <c r="A204" s="100"/>
      <c r="B204" s="100"/>
      <c r="C204" s="100"/>
      <c r="D204" s="101"/>
      <c r="E204" s="101"/>
      <c r="F204" s="101"/>
      <c r="G204" s="101"/>
      <c r="H204" s="101"/>
      <c r="I204" s="101"/>
      <c r="J204" s="175"/>
      <c r="K204" s="175"/>
      <c r="L204" s="175"/>
      <c r="M204" s="175"/>
      <c r="N204" s="175"/>
      <c r="O204" s="103"/>
      <c r="P204" s="103"/>
      <c r="Q204" s="103"/>
      <c r="R204" s="103"/>
      <c r="S204" s="103"/>
      <c r="T204" s="103"/>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row>
    <row r="205" ht="15.75" customHeight="1">
      <c r="A205" s="185"/>
      <c r="B205" s="185" t="s">
        <v>134</v>
      </c>
      <c r="C205" s="185"/>
      <c r="D205" s="186"/>
      <c r="E205" s="186"/>
      <c r="F205" s="186"/>
      <c r="G205" s="186"/>
      <c r="H205" s="186"/>
      <c r="I205" s="186"/>
      <c r="J205" s="175"/>
      <c r="K205" s="188">
        <v>-6380.0</v>
      </c>
      <c r="L205" s="188">
        <v>-5412.0</v>
      </c>
      <c r="M205" s="188">
        <v>-4194.0</v>
      </c>
      <c r="N205" s="188">
        <v>-4769.0</v>
      </c>
      <c r="O205" s="188">
        <v>-5158.0</v>
      </c>
      <c r="P205" s="269">
        <v>-4000.0</v>
      </c>
      <c r="Q205" s="269">
        <v>-3500.0</v>
      </c>
      <c r="R205" s="269">
        <f t="shared" ref="R205:T205" si="150">R7*R253</f>
        <v>-3585.344641</v>
      </c>
      <c r="S205" s="269">
        <f t="shared" si="150"/>
        <v>-3737.96955</v>
      </c>
      <c r="T205" s="269">
        <f t="shared" si="150"/>
        <v>-3909.912147</v>
      </c>
      <c r="U205" s="382"/>
      <c r="V205" s="382"/>
      <c r="W205" s="382"/>
      <c r="X205" s="382"/>
      <c r="Y205" s="382"/>
      <c r="Z205" s="382"/>
      <c r="AA205" s="382"/>
      <c r="AB205" s="382"/>
      <c r="AC205" s="382"/>
      <c r="AD205" s="382"/>
      <c r="AE205" s="382"/>
      <c r="AF205" s="382"/>
      <c r="AG205" s="382"/>
      <c r="AH205" s="382"/>
      <c r="AI205" s="382"/>
      <c r="AJ205" s="382"/>
      <c r="AK205" s="382"/>
      <c r="AL205" s="382"/>
      <c r="AM205" s="382"/>
      <c r="AN205" s="382"/>
      <c r="AO205" s="382"/>
      <c r="AP205" s="382"/>
    </row>
    <row r="206" ht="15.75" customHeight="1">
      <c r="A206" s="185"/>
      <c r="B206" s="276" t="s">
        <v>135</v>
      </c>
      <c r="C206" s="276"/>
      <c r="D206" s="186"/>
      <c r="E206" s="186"/>
      <c r="F206" s="186"/>
      <c r="G206" s="186"/>
      <c r="H206" s="186"/>
      <c r="I206" s="186"/>
      <c r="J206" s="269"/>
      <c r="K206" s="188">
        <v>65.0</v>
      </c>
      <c r="L206" s="188">
        <v>40.0</v>
      </c>
      <c r="M206" s="188">
        <v>872.0</v>
      </c>
      <c r="N206" s="188">
        <v>12.0</v>
      </c>
      <c r="O206" s="188">
        <v>193.0</v>
      </c>
      <c r="P206" s="269"/>
      <c r="Q206" s="269"/>
      <c r="R206" s="269"/>
      <c r="S206" s="269"/>
      <c r="T206" s="269"/>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row>
    <row r="207" ht="15.75" customHeight="1">
      <c r="A207" s="129"/>
      <c r="B207" s="390" t="s">
        <v>136</v>
      </c>
      <c r="C207" s="390"/>
      <c r="D207" s="130"/>
      <c r="E207" s="130"/>
      <c r="F207" s="130"/>
      <c r="G207" s="130"/>
      <c r="H207" s="130"/>
      <c r="I207" s="130"/>
      <c r="J207" s="391"/>
      <c r="K207" s="391">
        <f t="shared" ref="K207:T207" si="151">K205+K206</f>
        <v>-6315</v>
      </c>
      <c r="L207" s="391">
        <f t="shared" si="151"/>
        <v>-5372</v>
      </c>
      <c r="M207" s="391">
        <f t="shared" si="151"/>
        <v>-3322</v>
      </c>
      <c r="N207" s="391">
        <f t="shared" si="151"/>
        <v>-4757</v>
      </c>
      <c r="O207" s="391">
        <f t="shared" si="151"/>
        <v>-4965</v>
      </c>
      <c r="P207" s="391">
        <f t="shared" si="151"/>
        <v>-4000</v>
      </c>
      <c r="Q207" s="391">
        <f t="shared" si="151"/>
        <v>-3500</v>
      </c>
      <c r="R207" s="391">
        <f t="shared" si="151"/>
        <v>-3585.344641</v>
      </c>
      <c r="S207" s="391">
        <f t="shared" si="151"/>
        <v>-3737.96955</v>
      </c>
      <c r="T207" s="391">
        <f t="shared" si="151"/>
        <v>-3909.912147</v>
      </c>
      <c r="U207" s="392"/>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row>
    <row r="208" ht="15.75" customHeight="1">
      <c r="A208" s="185"/>
      <c r="B208" s="276" t="s">
        <v>137</v>
      </c>
      <c r="C208" s="276"/>
      <c r="D208" s="186"/>
      <c r="E208" s="186"/>
      <c r="F208" s="186"/>
      <c r="G208" s="186"/>
      <c r="H208" s="186"/>
      <c r="I208" s="186"/>
      <c r="J208" s="188"/>
      <c r="K208" s="188">
        <v>-6.0</v>
      </c>
      <c r="L208" s="188">
        <v>-20.0</v>
      </c>
      <c r="M208" s="188">
        <v>-602.0</v>
      </c>
      <c r="N208" s="188">
        <v>-755.0</v>
      </c>
      <c r="O208" s="188">
        <v>-1329.0</v>
      </c>
      <c r="P208" s="393">
        <v>-1200.0</v>
      </c>
      <c r="Q208" s="393">
        <v>-1000.0</v>
      </c>
      <c r="R208" s="393">
        <v>-1000.0</v>
      </c>
      <c r="S208" s="393">
        <v>-1000.0</v>
      </c>
      <c r="T208" s="393">
        <v>-1000.0</v>
      </c>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row>
    <row r="209" ht="15.75" customHeight="1">
      <c r="A209" s="185"/>
      <c r="B209" s="276" t="s">
        <v>138</v>
      </c>
      <c r="C209" s="276"/>
      <c r="D209" s="186"/>
      <c r="E209" s="186"/>
      <c r="F209" s="186"/>
      <c r="G209" s="186"/>
      <c r="H209" s="186"/>
      <c r="I209" s="186"/>
      <c r="J209" s="188"/>
      <c r="K209" s="188"/>
      <c r="L209" s="188"/>
      <c r="M209" s="188"/>
      <c r="N209" s="188"/>
      <c r="O209" s="188"/>
      <c r="P209" s="269">
        <f t="shared" ref="P209:T209" si="152">P7*P258</f>
        <v>0</v>
      </c>
      <c r="Q209" s="269">
        <f t="shared" si="152"/>
        <v>0</v>
      </c>
      <c r="R209" s="269">
        <f t="shared" si="152"/>
        <v>0</v>
      </c>
      <c r="S209" s="269">
        <f t="shared" si="152"/>
        <v>0</v>
      </c>
      <c r="T209" s="269">
        <f t="shared" si="152"/>
        <v>0</v>
      </c>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row>
    <row r="210" ht="15.75" customHeight="1">
      <c r="A210" s="185"/>
      <c r="B210" s="276" t="s">
        <v>139</v>
      </c>
      <c r="C210" s="276"/>
      <c r="D210" s="186"/>
      <c r="E210" s="186"/>
      <c r="F210" s="186"/>
      <c r="G210" s="186"/>
      <c r="H210" s="186"/>
      <c r="I210" s="186"/>
      <c r="J210" s="175"/>
      <c r="K210" s="188">
        <v>13.0</v>
      </c>
      <c r="L210" s="188">
        <v>44.0</v>
      </c>
      <c r="M210" s="188"/>
      <c r="N210" s="188"/>
      <c r="O210" s="188"/>
      <c r="P210" s="269"/>
      <c r="Q210" s="269"/>
      <c r="R210" s="269"/>
      <c r="S210" s="269"/>
      <c r="T210" s="269"/>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row>
    <row r="211" ht="15.75" customHeight="1">
      <c r="A211" s="185"/>
      <c r="B211" s="276" t="s">
        <v>140</v>
      </c>
      <c r="C211" s="276"/>
      <c r="D211" s="186"/>
      <c r="E211" s="186"/>
      <c r="F211" s="186"/>
      <c r="G211" s="186"/>
      <c r="H211" s="186"/>
      <c r="I211" s="186"/>
      <c r="J211" s="188"/>
      <c r="K211" s="188">
        <v>322.0</v>
      </c>
      <c r="L211" s="188">
        <v>106.0</v>
      </c>
      <c r="M211" s="188">
        <v>54.0</v>
      </c>
      <c r="N211" s="188">
        <v>-1651.0</v>
      </c>
      <c r="O211" s="188">
        <v>-820.0</v>
      </c>
      <c r="P211" s="269">
        <f t="shared" ref="P211:T211" si="153">P202*P256</f>
        <v>0</v>
      </c>
      <c r="Q211" s="269">
        <f t="shared" si="153"/>
        <v>0</v>
      </c>
      <c r="R211" s="269">
        <f t="shared" si="153"/>
        <v>0</v>
      </c>
      <c r="S211" s="269">
        <f t="shared" si="153"/>
        <v>0</v>
      </c>
      <c r="T211" s="269">
        <f t="shared" si="153"/>
        <v>0</v>
      </c>
      <c r="U211" s="382"/>
      <c r="V211" s="382"/>
      <c r="W211" s="382"/>
      <c r="X211" s="382"/>
      <c r="Y211" s="382"/>
      <c r="Z211" s="382"/>
      <c r="AA211" s="382"/>
      <c r="AB211" s="382"/>
      <c r="AC211" s="382"/>
      <c r="AD211" s="382"/>
      <c r="AE211" s="382"/>
      <c r="AF211" s="382"/>
      <c r="AG211" s="382"/>
      <c r="AH211" s="382"/>
      <c r="AI211" s="382"/>
      <c r="AJ211" s="382"/>
      <c r="AK211" s="382"/>
      <c r="AL211" s="382"/>
      <c r="AM211" s="382"/>
      <c r="AN211" s="382"/>
      <c r="AO211" s="382"/>
      <c r="AP211" s="382"/>
    </row>
    <row r="212" ht="15.75" customHeight="1">
      <c r="A212" s="185"/>
      <c r="B212" s="276" t="s">
        <v>141</v>
      </c>
      <c r="C212" s="276"/>
      <c r="D212" s="186"/>
      <c r="E212" s="186"/>
      <c r="F212" s="186"/>
      <c r="G212" s="186"/>
      <c r="H212" s="186"/>
      <c r="I212" s="186"/>
      <c r="J212" s="188"/>
      <c r="K212" s="188">
        <v>-75.0</v>
      </c>
      <c r="L212" s="188">
        <v>-41.0</v>
      </c>
      <c r="M212" s="188">
        <v>52.0</v>
      </c>
      <c r="N212" s="188">
        <v>-309.0</v>
      </c>
      <c r="O212" s="188">
        <v>-19.0</v>
      </c>
      <c r="P212" s="269">
        <f t="shared" ref="P212:T212" si="154">P202*P257</f>
        <v>-18.74250183</v>
      </c>
      <c r="Q212" s="269">
        <f t="shared" si="154"/>
        <v>-17.69779814</v>
      </c>
      <c r="R212" s="269">
        <f t="shared" si="154"/>
        <v>-19.4042076</v>
      </c>
      <c r="S212" s="269">
        <f t="shared" si="154"/>
        <v>-21.01109937</v>
      </c>
      <c r="T212" s="269">
        <f t="shared" si="154"/>
        <v>-22.50509418</v>
      </c>
      <c r="U212" s="382"/>
      <c r="V212" s="382"/>
      <c r="W212" s="382"/>
      <c r="X212" s="382"/>
      <c r="Y212" s="382"/>
      <c r="Z212" s="382"/>
      <c r="AA212" s="382"/>
      <c r="AB212" s="382"/>
      <c r="AC212" s="382"/>
      <c r="AD212" s="382"/>
      <c r="AE212" s="382"/>
      <c r="AF212" s="382"/>
      <c r="AG212" s="382"/>
      <c r="AH212" s="382"/>
      <c r="AI212" s="382"/>
      <c r="AJ212" s="382"/>
      <c r="AK212" s="382"/>
      <c r="AL212" s="382"/>
      <c r="AM212" s="382"/>
      <c r="AN212" s="382"/>
      <c r="AO212" s="382"/>
      <c r="AP212" s="382"/>
    </row>
    <row r="213" ht="15.75" customHeight="1">
      <c r="A213" s="133"/>
      <c r="B213" s="133" t="s">
        <v>142</v>
      </c>
      <c r="C213" s="133"/>
      <c r="D213" s="386"/>
      <c r="E213" s="386"/>
      <c r="F213" s="386"/>
      <c r="G213" s="386"/>
      <c r="H213" s="386"/>
      <c r="I213" s="386"/>
      <c r="J213" s="387"/>
      <c r="K213" s="387">
        <f t="shared" ref="K213:O213" si="155">K205+K209+K208+K210+K206+K211+K212</f>
        <v>-6061</v>
      </c>
      <c r="L213" s="387">
        <f t="shared" si="155"/>
        <v>-5283</v>
      </c>
      <c r="M213" s="387">
        <f t="shared" si="155"/>
        <v>-3818</v>
      </c>
      <c r="N213" s="387">
        <f t="shared" si="155"/>
        <v>-7472</v>
      </c>
      <c r="O213" s="387">
        <f t="shared" si="155"/>
        <v>-7133</v>
      </c>
      <c r="P213" s="387">
        <f t="shared" ref="P213:T213" si="156">P207+P208+P210+P211+P212</f>
        <v>-5218.742502</v>
      </c>
      <c r="Q213" s="387">
        <f t="shared" si="156"/>
        <v>-4517.697798</v>
      </c>
      <c r="R213" s="387">
        <f t="shared" si="156"/>
        <v>-4604.748849</v>
      </c>
      <c r="S213" s="387">
        <f t="shared" si="156"/>
        <v>-4758.980649</v>
      </c>
      <c r="T213" s="387">
        <f t="shared" si="156"/>
        <v>-4932.417241</v>
      </c>
      <c r="U213" s="388"/>
      <c r="V213" s="388"/>
      <c r="W213" s="388"/>
      <c r="X213" s="388"/>
      <c r="Y213" s="388"/>
      <c r="Z213" s="388"/>
      <c r="AA213" s="388"/>
      <c r="AB213" s="388"/>
      <c r="AC213" s="388"/>
      <c r="AD213" s="388"/>
      <c r="AE213" s="388"/>
      <c r="AF213" s="388"/>
      <c r="AG213" s="388"/>
      <c r="AH213" s="388"/>
      <c r="AI213" s="388"/>
      <c r="AJ213" s="388"/>
      <c r="AK213" s="388"/>
      <c r="AL213" s="388"/>
      <c r="AM213" s="388"/>
      <c r="AN213" s="388"/>
      <c r="AO213" s="388"/>
      <c r="AP213" s="388"/>
    </row>
    <row r="214" ht="15.75" customHeight="1">
      <c r="A214" s="100"/>
      <c r="B214" s="100"/>
      <c r="C214" s="100"/>
      <c r="D214" s="101"/>
      <c r="E214" s="101"/>
      <c r="F214" s="101"/>
      <c r="G214" s="101"/>
      <c r="H214" s="101"/>
      <c r="I214" s="101"/>
      <c r="J214" s="103"/>
      <c r="K214" s="103"/>
      <c r="L214" s="103"/>
      <c r="M214" s="103"/>
      <c r="N214" s="103"/>
      <c r="O214" s="103"/>
      <c r="P214" s="103"/>
      <c r="Q214" s="103"/>
      <c r="R214" s="103"/>
      <c r="S214" s="103"/>
      <c r="T214" s="103"/>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row>
    <row r="215" ht="15.75" customHeight="1">
      <c r="A215" s="100"/>
      <c r="B215" s="100" t="s">
        <v>143</v>
      </c>
      <c r="C215" s="100"/>
      <c r="D215" s="101"/>
      <c r="E215" s="101"/>
      <c r="F215" s="101"/>
      <c r="G215" s="101"/>
      <c r="H215" s="101"/>
      <c r="I215" s="101"/>
      <c r="J215" s="188"/>
      <c r="K215" s="267">
        <v>5515.0</v>
      </c>
      <c r="L215" s="267">
        <v>5003.0</v>
      </c>
      <c r="M215" s="267"/>
      <c r="N215" s="267"/>
      <c r="O215" s="267">
        <v>4701.0</v>
      </c>
      <c r="P215" s="103">
        <v>2800.0</v>
      </c>
      <c r="Q215" s="103"/>
      <c r="R215" s="103"/>
      <c r="S215" s="103"/>
      <c r="T215" s="103"/>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row>
    <row r="216" ht="15.75" customHeight="1">
      <c r="A216" s="185"/>
      <c r="B216" s="185" t="s">
        <v>144</v>
      </c>
      <c r="C216" s="185"/>
      <c r="D216" s="186"/>
      <c r="E216" s="186"/>
      <c r="F216" s="186"/>
      <c r="G216" s="186"/>
      <c r="H216" s="186"/>
      <c r="I216" s="186"/>
      <c r="J216" s="188"/>
      <c r="K216" s="267">
        <v>-3096.0</v>
      </c>
      <c r="L216" s="267">
        <v>-5854.0</v>
      </c>
      <c r="M216" s="267">
        <v>-2773.0</v>
      </c>
      <c r="N216" s="267">
        <v>-2304.0</v>
      </c>
      <c r="O216" s="267">
        <v>-2429.0</v>
      </c>
      <c r="P216" s="269">
        <v>-1600.0</v>
      </c>
      <c r="Q216" s="269"/>
      <c r="R216" s="269"/>
      <c r="S216" s="269"/>
      <c r="T216" s="269"/>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row>
    <row r="217" ht="15.75" customHeight="1">
      <c r="A217" s="185"/>
      <c r="B217" s="185"/>
      <c r="C217" s="185" t="s">
        <v>145</v>
      </c>
      <c r="D217" s="186"/>
      <c r="E217" s="186"/>
      <c r="F217" s="186"/>
      <c r="G217" s="186"/>
      <c r="H217" s="186"/>
      <c r="I217" s="186"/>
      <c r="J217" s="269"/>
      <c r="K217" s="269">
        <f t="shared" ref="K217:P217" si="157">K215+K216</f>
        <v>2419</v>
      </c>
      <c r="L217" s="269">
        <f t="shared" si="157"/>
        <v>-851</v>
      </c>
      <c r="M217" s="269">
        <f t="shared" si="157"/>
        <v>-2773</v>
      </c>
      <c r="N217" s="269">
        <f t="shared" si="157"/>
        <v>-2304</v>
      </c>
      <c r="O217" s="269">
        <f t="shared" si="157"/>
        <v>2272</v>
      </c>
      <c r="P217" s="269">
        <f t="shared" si="157"/>
        <v>1200</v>
      </c>
      <c r="Q217" s="269">
        <v>500.0</v>
      </c>
      <c r="R217" s="394">
        <v>-500.0</v>
      </c>
      <c r="S217" s="269">
        <v>-500.0</v>
      </c>
      <c r="T217" s="269">
        <v>-500.0</v>
      </c>
      <c r="U217" s="269"/>
      <c r="V217" s="382"/>
      <c r="W217" s="382"/>
      <c r="X217" s="382"/>
      <c r="Y217" s="382"/>
      <c r="Z217" s="382"/>
      <c r="AA217" s="382"/>
      <c r="AB217" s="382"/>
      <c r="AC217" s="382"/>
      <c r="AD217" s="382"/>
      <c r="AE217" s="382"/>
      <c r="AF217" s="382"/>
      <c r="AG217" s="382"/>
      <c r="AH217" s="382"/>
      <c r="AI217" s="382"/>
      <c r="AJ217" s="382"/>
      <c r="AK217" s="382"/>
      <c r="AL217" s="382"/>
      <c r="AM217" s="382"/>
      <c r="AN217" s="382"/>
      <c r="AO217" s="382"/>
      <c r="AP217" s="382"/>
    </row>
    <row r="218" ht="15.75" customHeight="1">
      <c r="A218" s="185"/>
      <c r="B218" s="185" t="s">
        <v>146</v>
      </c>
      <c r="C218" s="185"/>
      <c r="D218" s="186"/>
      <c r="E218" s="186"/>
      <c r="F218" s="186"/>
      <c r="G218" s="186"/>
      <c r="H218" s="186"/>
      <c r="I218" s="186"/>
      <c r="J218" s="269"/>
      <c r="K218" s="188"/>
      <c r="L218" s="188"/>
      <c r="M218" s="188"/>
      <c r="N218" s="188"/>
      <c r="O218" s="188"/>
      <c r="P218" s="269">
        <f t="shared" ref="P218:T218" si="158">P151*P260</f>
        <v>0</v>
      </c>
      <c r="Q218" s="269">
        <f t="shared" si="158"/>
        <v>0</v>
      </c>
      <c r="R218" s="269">
        <f t="shared" si="158"/>
        <v>0</v>
      </c>
      <c r="S218" s="269">
        <f t="shared" si="158"/>
        <v>0</v>
      </c>
      <c r="T218" s="269">
        <f t="shared" si="158"/>
        <v>0</v>
      </c>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row>
    <row r="219" ht="15.75" customHeight="1">
      <c r="A219" s="185"/>
      <c r="B219" s="185" t="s">
        <v>147</v>
      </c>
      <c r="C219" s="185"/>
      <c r="D219" s="186"/>
      <c r="E219" s="186"/>
      <c r="F219" s="186"/>
      <c r="G219" s="186"/>
      <c r="H219" s="186"/>
      <c r="I219" s="186"/>
      <c r="J219" s="188"/>
      <c r="K219" s="188">
        <v>-786.0</v>
      </c>
      <c r="L219" s="188">
        <v>61.0</v>
      </c>
      <c r="M219" s="188">
        <v>-249.0</v>
      </c>
      <c r="N219" s="188">
        <v>-3238.0</v>
      </c>
      <c r="O219" s="188">
        <v>-2002.0</v>
      </c>
      <c r="P219" s="393">
        <v>-1000.0</v>
      </c>
      <c r="Q219" s="393">
        <v>-1000.0</v>
      </c>
      <c r="R219" s="393">
        <v>-1000.0</v>
      </c>
      <c r="S219" s="393">
        <v>-1000.0</v>
      </c>
      <c r="T219" s="393">
        <v>-1000.0</v>
      </c>
      <c r="U219" s="382"/>
      <c r="V219" s="382"/>
      <c r="W219" s="382"/>
      <c r="X219" s="382"/>
      <c r="Y219" s="382"/>
      <c r="Z219" s="382"/>
      <c r="AA219" s="382"/>
      <c r="AB219" s="382"/>
      <c r="AC219" s="382"/>
      <c r="AD219" s="382"/>
      <c r="AE219" s="382"/>
      <c r="AF219" s="382"/>
      <c r="AG219" s="382"/>
      <c r="AH219" s="382"/>
      <c r="AI219" s="382"/>
      <c r="AJ219" s="382"/>
      <c r="AK219" s="382"/>
      <c r="AL219" s="382"/>
      <c r="AM219" s="382"/>
      <c r="AN219" s="382"/>
      <c r="AO219" s="382"/>
      <c r="AP219" s="382"/>
    </row>
    <row r="220" ht="15.75" customHeight="1">
      <c r="A220" s="185"/>
      <c r="B220" s="185" t="s">
        <v>148</v>
      </c>
      <c r="C220" s="185"/>
      <c r="D220" s="186"/>
      <c r="E220" s="186"/>
      <c r="F220" s="186"/>
      <c r="G220" s="186"/>
      <c r="H220" s="186"/>
      <c r="I220" s="186"/>
      <c r="J220" s="188"/>
      <c r="K220" s="188">
        <v>-3194.0</v>
      </c>
      <c r="L220" s="188">
        <v>-3374.0</v>
      </c>
      <c r="M220" s="188">
        <v>-3437.0</v>
      </c>
      <c r="N220" s="188">
        <v>-5114.0</v>
      </c>
      <c r="O220" s="188">
        <v>-5372.0</v>
      </c>
      <c r="P220" s="269">
        <f t="shared" ref="P220:T220" si="159">-O99*P115</f>
        <v>-5565.38183</v>
      </c>
      <c r="Q220" s="269">
        <f t="shared" si="159"/>
        <v>-5512.615091</v>
      </c>
      <c r="R220" s="269">
        <f t="shared" si="159"/>
        <v>-5453.411639</v>
      </c>
      <c r="S220" s="269">
        <f t="shared" si="159"/>
        <v>-5432.323992</v>
      </c>
      <c r="T220" s="269">
        <f t="shared" si="159"/>
        <v>-5559.271217</v>
      </c>
      <c r="U220" s="382"/>
      <c r="V220" s="382"/>
      <c r="W220" s="382"/>
      <c r="X220" s="382"/>
      <c r="Y220" s="382"/>
      <c r="Z220" s="382"/>
      <c r="AA220" s="382"/>
      <c r="AB220" s="382"/>
      <c r="AC220" s="382"/>
      <c r="AD220" s="382"/>
      <c r="AE220" s="382"/>
      <c r="AF220" s="382"/>
      <c r="AG220" s="382"/>
      <c r="AH220" s="382"/>
      <c r="AI220" s="382"/>
      <c r="AJ220" s="382"/>
      <c r="AK220" s="382"/>
      <c r="AL220" s="382"/>
      <c r="AM220" s="382"/>
      <c r="AN220" s="382"/>
      <c r="AO220" s="382"/>
      <c r="AP220" s="382"/>
    </row>
    <row r="221" ht="15.75" customHeight="1">
      <c r="A221" s="185"/>
      <c r="B221" s="185" t="s">
        <v>149</v>
      </c>
      <c r="C221" s="185"/>
      <c r="D221" s="186"/>
      <c r="E221" s="186"/>
      <c r="F221" s="186"/>
      <c r="G221" s="186"/>
      <c r="H221" s="186"/>
      <c r="I221" s="186"/>
      <c r="J221" s="188"/>
      <c r="K221" s="188">
        <v>-166.0</v>
      </c>
      <c r="L221" s="188">
        <v>-353.0</v>
      </c>
      <c r="M221" s="188">
        <v>-364.0</v>
      </c>
      <c r="N221" s="188">
        <v>-529.0</v>
      </c>
      <c r="O221" s="188">
        <v>-432.0</v>
      </c>
      <c r="P221" s="393">
        <f t="shared" ref="P221:T221" si="160">P7*P262</f>
        <v>-432.5803565</v>
      </c>
      <c r="Q221" s="393">
        <f t="shared" si="160"/>
        <v>-414.4485035</v>
      </c>
      <c r="R221" s="393">
        <f t="shared" si="160"/>
        <v>-424.5544918</v>
      </c>
      <c r="S221" s="393">
        <f t="shared" si="160"/>
        <v>-442.627396</v>
      </c>
      <c r="T221" s="393">
        <f t="shared" si="160"/>
        <v>-462.9877823</v>
      </c>
      <c r="U221" s="382"/>
      <c r="V221" s="382"/>
      <c r="W221" s="382"/>
      <c r="X221" s="382"/>
      <c r="Y221" s="382"/>
      <c r="Z221" s="382"/>
      <c r="AA221" s="382"/>
      <c r="AB221" s="382"/>
      <c r="AC221" s="382"/>
      <c r="AD221" s="382"/>
      <c r="AE221" s="382"/>
      <c r="AF221" s="382"/>
      <c r="AG221" s="382"/>
      <c r="AH221" s="382"/>
      <c r="AI221" s="382"/>
      <c r="AJ221" s="382"/>
      <c r="AK221" s="382"/>
      <c r="AL221" s="382"/>
      <c r="AM221" s="382"/>
      <c r="AN221" s="382"/>
      <c r="AO221" s="382"/>
      <c r="AP221" s="382"/>
    </row>
    <row r="222" ht="15.75" customHeight="1">
      <c r="A222" s="133"/>
      <c r="B222" s="133" t="s">
        <v>150</v>
      </c>
      <c r="C222" s="133"/>
      <c r="D222" s="386"/>
      <c r="E222" s="386"/>
      <c r="F222" s="386"/>
      <c r="G222" s="386"/>
      <c r="H222" s="386"/>
      <c r="I222" s="386"/>
      <c r="J222" s="387"/>
      <c r="K222" s="387">
        <f t="shared" ref="K222:T222" si="161">K217+K218+K219+K220+K221</f>
        <v>-1727</v>
      </c>
      <c r="L222" s="387">
        <f t="shared" si="161"/>
        <v>-4517</v>
      </c>
      <c r="M222" s="387">
        <f t="shared" si="161"/>
        <v>-6823</v>
      </c>
      <c r="N222" s="387">
        <f t="shared" si="161"/>
        <v>-11185</v>
      </c>
      <c r="O222" s="387">
        <f t="shared" si="161"/>
        <v>-5534</v>
      </c>
      <c r="P222" s="387">
        <f t="shared" si="161"/>
        <v>-5797.962187</v>
      </c>
      <c r="Q222" s="387">
        <f t="shared" si="161"/>
        <v>-6427.063594</v>
      </c>
      <c r="R222" s="387">
        <f t="shared" si="161"/>
        <v>-7377.966131</v>
      </c>
      <c r="S222" s="387">
        <f t="shared" si="161"/>
        <v>-7374.951388</v>
      </c>
      <c r="T222" s="387">
        <f t="shared" si="161"/>
        <v>-7522.258999</v>
      </c>
      <c r="U222" s="388"/>
      <c r="V222" s="388"/>
      <c r="W222" s="388"/>
      <c r="X222" s="388"/>
      <c r="Y222" s="388"/>
      <c r="Z222" s="388"/>
      <c r="AA222" s="388"/>
      <c r="AB222" s="388"/>
      <c r="AC222" s="388"/>
      <c r="AD222" s="388"/>
      <c r="AE222" s="388"/>
      <c r="AF222" s="388"/>
      <c r="AG222" s="388"/>
      <c r="AH222" s="388"/>
      <c r="AI222" s="388"/>
      <c r="AJ222" s="388"/>
      <c r="AK222" s="388"/>
      <c r="AL222" s="388"/>
      <c r="AM222" s="388"/>
      <c r="AN222" s="388"/>
      <c r="AO222" s="388"/>
      <c r="AP222" s="388"/>
    </row>
    <row r="223" ht="15.75" customHeight="1">
      <c r="A223" s="133"/>
      <c r="B223" s="133"/>
      <c r="C223" s="133"/>
      <c r="D223" s="386"/>
      <c r="E223" s="386"/>
      <c r="F223" s="386"/>
      <c r="G223" s="386"/>
      <c r="H223" s="386"/>
      <c r="I223" s="386"/>
      <c r="J223" s="387"/>
      <c r="K223" s="387"/>
      <c r="L223" s="387"/>
      <c r="M223" s="387"/>
      <c r="N223" s="387"/>
      <c r="O223" s="387"/>
      <c r="P223" s="387"/>
      <c r="Q223" s="387"/>
      <c r="R223" s="387"/>
      <c r="S223" s="387"/>
      <c r="T223" s="387"/>
      <c r="U223" s="388"/>
      <c r="V223" s="388"/>
      <c r="W223" s="388"/>
      <c r="X223" s="388"/>
      <c r="Y223" s="388"/>
      <c r="Z223" s="388"/>
      <c r="AA223" s="388"/>
      <c r="AB223" s="388"/>
      <c r="AC223" s="388"/>
      <c r="AD223" s="388"/>
      <c r="AE223" s="388"/>
      <c r="AF223" s="388"/>
      <c r="AG223" s="388"/>
      <c r="AH223" s="388"/>
      <c r="AI223" s="388"/>
      <c r="AJ223" s="388"/>
      <c r="AK223" s="388"/>
      <c r="AL223" s="388"/>
      <c r="AM223" s="388"/>
      <c r="AN223" s="388"/>
      <c r="AO223" s="388"/>
      <c r="AP223" s="388"/>
    </row>
    <row r="224" ht="15.75" customHeight="1">
      <c r="A224" s="100"/>
      <c r="B224" s="100"/>
      <c r="C224" s="100"/>
      <c r="D224" s="101"/>
      <c r="E224" s="101"/>
      <c r="F224" s="101"/>
      <c r="G224" s="101"/>
      <c r="H224" s="101"/>
      <c r="I224" s="101"/>
      <c r="J224" s="103"/>
      <c r="K224" s="103"/>
      <c r="L224" s="103"/>
      <c r="M224" s="103"/>
      <c r="N224" s="103"/>
      <c r="O224" s="103"/>
      <c r="P224" s="103"/>
      <c r="Q224" s="103"/>
      <c r="R224" s="103"/>
      <c r="S224" s="103"/>
      <c r="T224" s="103"/>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row>
    <row r="225" ht="15.75" customHeight="1">
      <c r="A225" s="185"/>
      <c r="B225" s="185" t="s">
        <v>151</v>
      </c>
      <c r="C225" s="185"/>
      <c r="D225" s="186"/>
      <c r="E225" s="186"/>
      <c r="F225" s="186"/>
      <c r="G225" s="186"/>
      <c r="H225" s="186"/>
      <c r="I225" s="186"/>
      <c r="J225" s="188"/>
      <c r="K225" s="188">
        <v>20.0</v>
      </c>
      <c r="L225" s="188">
        <v>13.0</v>
      </c>
      <c r="M225" s="188">
        <v>-21.0</v>
      </c>
      <c r="N225" s="188">
        <v>-100.0</v>
      </c>
      <c r="O225" s="188">
        <v>33.0</v>
      </c>
      <c r="P225" s="269"/>
      <c r="Q225" s="269"/>
      <c r="R225" s="269"/>
      <c r="S225" s="269"/>
      <c r="T225" s="269"/>
      <c r="U225" s="382"/>
      <c r="V225" s="382"/>
      <c r="W225" s="382"/>
      <c r="X225" s="382"/>
      <c r="Y225" s="382"/>
      <c r="Z225" s="382"/>
      <c r="AA225" s="382"/>
      <c r="AB225" s="382"/>
      <c r="AC225" s="382"/>
      <c r="AD225" s="382"/>
      <c r="AE225" s="382"/>
      <c r="AF225" s="382"/>
      <c r="AG225" s="382"/>
      <c r="AH225" s="382"/>
      <c r="AI225" s="382"/>
      <c r="AJ225" s="382"/>
      <c r="AK225" s="382"/>
      <c r="AL225" s="382"/>
      <c r="AM225" s="382"/>
      <c r="AN225" s="382"/>
      <c r="AO225" s="382"/>
      <c r="AP225" s="382"/>
    </row>
    <row r="226" ht="15.75" customHeight="1">
      <c r="A226" s="100"/>
      <c r="B226" s="100"/>
      <c r="C226" s="100"/>
      <c r="D226" s="101"/>
      <c r="E226" s="101"/>
      <c r="F226" s="101"/>
      <c r="G226" s="101"/>
      <c r="H226" s="101"/>
      <c r="I226" s="101"/>
      <c r="J226" s="103"/>
      <c r="K226" s="103"/>
      <c r="L226" s="103"/>
      <c r="M226" s="103"/>
      <c r="N226" s="103"/>
      <c r="O226" s="103"/>
      <c r="P226" s="103"/>
      <c r="Q226" s="103"/>
      <c r="R226" s="103"/>
      <c r="S226" s="103"/>
      <c r="T226" s="103"/>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row>
    <row r="227" ht="15.75" customHeight="1">
      <c r="A227" s="100"/>
      <c r="B227" s="100" t="s">
        <v>152</v>
      </c>
      <c r="C227" s="100"/>
      <c r="D227" s="101"/>
      <c r="E227" s="101"/>
      <c r="F227" s="101"/>
      <c r="G227" s="101"/>
      <c r="H227" s="101"/>
      <c r="I227" s="101"/>
      <c r="J227" s="103"/>
      <c r="K227" s="19">
        <v>4466.0</v>
      </c>
      <c r="L227" s="19">
        <v>8348.0</v>
      </c>
      <c r="M227" s="19">
        <v>9889.0</v>
      </c>
      <c r="N227" s="19">
        <v>8574.0</v>
      </c>
      <c r="O227" s="19">
        <v>7441.0</v>
      </c>
      <c r="P227" s="103">
        <f t="shared" ref="P227:T227" si="162">O141</f>
        <v>6072</v>
      </c>
      <c r="Q227" s="103">
        <f t="shared" si="162"/>
        <v>5154.544455</v>
      </c>
      <c r="R227" s="103">
        <f t="shared" si="162"/>
        <v>3746.101871</v>
      </c>
      <c r="S227" s="103">
        <f t="shared" si="162"/>
        <v>2219.190967</v>
      </c>
      <c r="T227" s="103">
        <f t="shared" si="162"/>
        <v>1406.92395</v>
      </c>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row>
    <row r="228" ht="15.75" customHeight="1">
      <c r="A228" s="100"/>
      <c r="B228" s="100" t="s">
        <v>153</v>
      </c>
      <c r="C228" s="100"/>
      <c r="D228" s="101"/>
      <c r="E228" s="101"/>
      <c r="F228" s="101"/>
      <c r="G228" s="101"/>
      <c r="H228" s="101"/>
      <c r="I228" s="101"/>
      <c r="J228" s="103"/>
      <c r="K228" s="103">
        <f t="shared" ref="K228:T228" si="163">K202+K213+K222+K225</f>
        <v>968</v>
      </c>
      <c r="L228" s="103">
        <f t="shared" si="163"/>
        <v>672</v>
      </c>
      <c r="M228" s="103">
        <f t="shared" si="163"/>
        <v>4345</v>
      </c>
      <c r="N228" s="103">
        <f t="shared" si="163"/>
        <v>-4653</v>
      </c>
      <c r="O228" s="103">
        <f t="shared" si="163"/>
        <v>-2396</v>
      </c>
      <c r="P228" s="103">
        <f t="shared" si="163"/>
        <v>-917.4555447</v>
      </c>
      <c r="Q228" s="103">
        <f t="shared" si="163"/>
        <v>-1408.442584</v>
      </c>
      <c r="R228" s="103">
        <f t="shared" si="163"/>
        <v>-1526.910904</v>
      </c>
      <c r="S228" s="103">
        <f t="shared" si="163"/>
        <v>-812.2670167</v>
      </c>
      <c r="T228" s="103">
        <f t="shared" si="163"/>
        <v>-327.9839128</v>
      </c>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row>
    <row r="229" ht="15.75" customHeight="1">
      <c r="A229" s="395"/>
      <c r="B229" s="396" t="s">
        <v>154</v>
      </c>
      <c r="C229" s="396"/>
      <c r="D229" s="397"/>
      <c r="E229" s="397"/>
      <c r="F229" s="397"/>
      <c r="G229" s="397"/>
      <c r="H229" s="397"/>
      <c r="I229" s="397"/>
      <c r="J229" s="398"/>
      <c r="K229" s="398">
        <f t="shared" ref="K229:T229" si="164">K227+K228</f>
        <v>5434</v>
      </c>
      <c r="L229" s="398">
        <f t="shared" si="164"/>
        <v>9020</v>
      </c>
      <c r="M229" s="398">
        <f t="shared" si="164"/>
        <v>14234</v>
      </c>
      <c r="N229" s="398">
        <f t="shared" si="164"/>
        <v>3921</v>
      </c>
      <c r="O229" s="399">
        <f t="shared" si="164"/>
        <v>5045</v>
      </c>
      <c r="P229" s="400">
        <f t="shared" si="164"/>
        <v>5154.544455</v>
      </c>
      <c r="Q229" s="401">
        <f t="shared" si="164"/>
        <v>3746.101871</v>
      </c>
      <c r="R229" s="398">
        <f t="shared" si="164"/>
        <v>2219.190967</v>
      </c>
      <c r="S229" s="398">
        <f t="shared" si="164"/>
        <v>1406.92395</v>
      </c>
      <c r="T229" s="398">
        <f t="shared" si="164"/>
        <v>1078.940037</v>
      </c>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row>
    <row r="230" ht="15.75" customHeight="1">
      <c r="A230" s="18"/>
      <c r="B230" s="18"/>
      <c r="C230" s="18"/>
      <c r="D230" s="34"/>
      <c r="E230" s="34"/>
      <c r="F230" s="34"/>
      <c r="G230" s="34"/>
      <c r="H230" s="34"/>
      <c r="I230" s="34"/>
      <c r="J230" s="19"/>
      <c r="K230" s="118"/>
      <c r="L230" s="118"/>
      <c r="M230" s="118"/>
      <c r="N230" s="118"/>
      <c r="O230" s="118"/>
      <c r="P230" s="118"/>
      <c r="Q230" s="118"/>
      <c r="R230" s="118"/>
      <c r="S230" s="118"/>
      <c r="T230" s="118"/>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ht="15.75" customHeight="1">
      <c r="A231" s="402"/>
      <c r="B231" s="403" t="s">
        <v>155</v>
      </c>
      <c r="C231" s="403"/>
      <c r="D231" s="404"/>
      <c r="E231" s="404"/>
      <c r="F231" s="404"/>
      <c r="G231" s="404"/>
      <c r="H231" s="404"/>
      <c r="I231" s="404"/>
      <c r="J231" s="405"/>
      <c r="K231" s="405">
        <f t="shared" ref="K231:T231" si="165">K71+K90+K192+K199+K207+K218+K79+K82</f>
        <v>3105</v>
      </c>
      <c r="L231" s="405">
        <f t="shared" si="165"/>
        <v>6234</v>
      </c>
      <c r="M231" s="405">
        <f t="shared" si="165"/>
        <v>8585</v>
      </c>
      <c r="N231" s="405">
        <f t="shared" si="165"/>
        <v>8549</v>
      </c>
      <c r="O231" s="405">
        <f t="shared" si="165"/>
        <v>5096</v>
      </c>
      <c r="P231" s="405">
        <f t="shared" si="165"/>
        <v>5492.088755</v>
      </c>
      <c r="Q231" s="405">
        <f t="shared" si="165"/>
        <v>5775.956163</v>
      </c>
      <c r="R231" s="405">
        <f t="shared" si="165"/>
        <v>6515.946362</v>
      </c>
      <c r="S231" s="405">
        <f t="shared" si="165"/>
        <v>7194.934998</v>
      </c>
      <c r="T231" s="405">
        <f t="shared" si="165"/>
        <v>7789.437624</v>
      </c>
      <c r="U231" s="406"/>
      <c r="V231" s="406"/>
      <c r="W231" s="406"/>
      <c r="X231" s="406"/>
      <c r="Y231" s="406"/>
      <c r="Z231" s="406"/>
      <c r="AA231" s="406"/>
      <c r="AB231" s="406"/>
      <c r="AC231" s="406"/>
      <c r="AD231" s="406"/>
      <c r="AE231" s="406"/>
      <c r="AF231" s="406"/>
      <c r="AG231" s="406"/>
      <c r="AH231" s="406"/>
      <c r="AI231" s="406"/>
      <c r="AJ231" s="406"/>
      <c r="AK231" s="406"/>
      <c r="AL231" s="406"/>
      <c r="AM231" s="406"/>
      <c r="AN231" s="406"/>
      <c r="AO231" s="406"/>
      <c r="AP231" s="406"/>
    </row>
    <row r="232" ht="15.75" customHeight="1">
      <c r="A232" s="18"/>
      <c r="B232" s="18" t="s">
        <v>156</v>
      </c>
      <c r="C232" s="18"/>
      <c r="D232" s="34"/>
      <c r="E232" s="34"/>
      <c r="F232" s="34"/>
      <c r="G232" s="34"/>
      <c r="H232" s="34"/>
      <c r="I232" s="34"/>
      <c r="J232" s="34"/>
      <c r="K232" s="35" t="str">
        <f t="shared" ref="K232:T232" si="166">K231/J231-1</f>
        <v>#DIV/0!</v>
      </c>
      <c r="L232" s="35">
        <f t="shared" si="166"/>
        <v>1.007729469</v>
      </c>
      <c r="M232" s="35">
        <f t="shared" si="166"/>
        <v>0.3771254411</v>
      </c>
      <c r="N232" s="35">
        <f t="shared" si="166"/>
        <v>-0.004193360513</v>
      </c>
      <c r="O232" s="35">
        <f t="shared" si="166"/>
        <v>-0.4039068897</v>
      </c>
      <c r="P232" s="35">
        <f t="shared" si="166"/>
        <v>0.07772542285</v>
      </c>
      <c r="Q232" s="35">
        <f t="shared" si="166"/>
        <v>0.05168660242</v>
      </c>
      <c r="R232" s="35">
        <f t="shared" si="166"/>
        <v>0.128115619</v>
      </c>
      <c r="S232" s="35">
        <f t="shared" si="166"/>
        <v>0.1042041476</v>
      </c>
      <c r="T232" s="35">
        <f t="shared" si="166"/>
        <v>0.08262793563</v>
      </c>
    </row>
    <row r="233" ht="15.75" customHeight="1">
      <c r="A233" s="18"/>
      <c r="B233" s="18" t="s">
        <v>157</v>
      </c>
      <c r="C233" s="18"/>
      <c r="D233" s="34"/>
      <c r="E233" s="34"/>
      <c r="F233" s="34"/>
      <c r="G233" s="34"/>
      <c r="H233" s="34"/>
      <c r="I233" s="34"/>
      <c r="J233" s="35"/>
      <c r="K233" s="35">
        <f t="shared" ref="K233:T233" si="167">K231/K102</f>
        <v>0.4635320447</v>
      </c>
      <c r="L233" s="35">
        <f t="shared" si="167"/>
        <v>0.9142880958</v>
      </c>
      <c r="M233" s="35">
        <f t="shared" si="167"/>
        <v>0.809299607</v>
      </c>
      <c r="N233" s="35">
        <f t="shared" si="167"/>
        <v>0.7556956226</v>
      </c>
      <c r="O233" s="35">
        <f t="shared" si="167"/>
        <v>0.6739260871</v>
      </c>
      <c r="P233" s="35">
        <f t="shared" si="167"/>
        <v>0.8338834133</v>
      </c>
      <c r="Q233" s="35">
        <f t="shared" si="167"/>
        <v>0.9807686932</v>
      </c>
      <c r="R233" s="35">
        <f t="shared" si="167"/>
        <v>0.9715761727</v>
      </c>
      <c r="S233" s="35">
        <f t="shared" si="167"/>
        <v>0.9706670242</v>
      </c>
      <c r="T233" s="35">
        <f t="shared" si="167"/>
        <v>0.9707104918</v>
      </c>
    </row>
    <row r="234" ht="15.75" customHeight="1">
      <c r="A234" s="18"/>
      <c r="B234" s="18"/>
      <c r="C234" s="18"/>
      <c r="D234" s="34"/>
      <c r="E234" s="34"/>
      <c r="F234" s="34"/>
      <c r="G234" s="34"/>
      <c r="H234" s="34"/>
      <c r="I234" s="34"/>
      <c r="J234" s="34"/>
      <c r="K234" s="19"/>
      <c r="L234" s="19"/>
      <c r="M234" s="19"/>
      <c r="N234" s="19"/>
      <c r="O234" s="19"/>
      <c r="P234" s="407"/>
      <c r="Q234" s="407"/>
      <c r="R234" s="407"/>
      <c r="S234" s="407"/>
      <c r="T234" s="407"/>
    </row>
    <row r="235" ht="15.75" customHeight="1">
      <c r="A235" s="18"/>
      <c r="B235" s="18" t="s">
        <v>158</v>
      </c>
      <c r="C235" s="18"/>
      <c r="D235" s="34"/>
      <c r="E235" s="34"/>
      <c r="F235" s="34"/>
      <c r="G235" s="34"/>
      <c r="H235" s="34"/>
      <c r="I235" s="34"/>
      <c r="J235" s="407"/>
      <c r="K235" s="407">
        <f t="shared" ref="K235:T235" si="168">K202-K197+K207+K218+K201</f>
        <v>1506</v>
      </c>
      <c r="L235" s="407">
        <f t="shared" si="168"/>
        <v>4291</v>
      </c>
      <c r="M235" s="407">
        <f t="shared" si="168"/>
        <v>10807</v>
      </c>
      <c r="N235" s="407">
        <f t="shared" si="168"/>
        <v>7779</v>
      </c>
      <c r="O235" s="407">
        <f t="shared" si="168"/>
        <v>5053</v>
      </c>
      <c r="P235" s="407">
        <f t="shared" si="168"/>
        <v>5917.088755</v>
      </c>
      <c r="Q235" s="407">
        <f t="shared" si="168"/>
        <v>5250.956163</v>
      </c>
      <c r="R235" s="407">
        <f t="shared" si="168"/>
        <v>6065.946362</v>
      </c>
      <c r="S235" s="407">
        <f t="shared" si="168"/>
        <v>6744.934998</v>
      </c>
      <c r="T235" s="407">
        <f t="shared" si="168"/>
        <v>7339.437624</v>
      </c>
    </row>
    <row r="236" ht="15.75" customHeight="1">
      <c r="A236" s="18"/>
      <c r="B236" s="18" t="s">
        <v>159</v>
      </c>
      <c r="C236" s="18"/>
      <c r="D236" s="34"/>
      <c r="E236" s="34"/>
      <c r="F236" s="34"/>
      <c r="G236" s="34"/>
      <c r="H236" s="34"/>
      <c r="I236" s="34"/>
      <c r="J236" s="249"/>
      <c r="K236" s="249">
        <f t="shared" ref="K236:T236" si="169">K235/K99</f>
        <v>0.3319374036</v>
      </c>
      <c r="L236" s="249">
        <f t="shared" si="169"/>
        <v>3.195085629</v>
      </c>
      <c r="M236" s="249">
        <f t="shared" si="169"/>
        <v>0.8384018619</v>
      </c>
      <c r="N236" s="249">
        <f t="shared" si="169"/>
        <v>0.6736231382</v>
      </c>
      <c r="O236" s="249">
        <f t="shared" si="169"/>
        <v>0.7532796661</v>
      </c>
      <c r="P236" s="249">
        <f t="shared" si="169"/>
        <v>0.9036953126</v>
      </c>
      <c r="Q236" s="249">
        <f t="shared" si="169"/>
        <v>0.9568786411</v>
      </c>
      <c r="R236" s="249">
        <f t="shared" si="169"/>
        <v>0.9534169397</v>
      </c>
      <c r="S236" s="249">
        <f t="shared" si="169"/>
        <v>0.9542768081</v>
      </c>
      <c r="T236" s="249">
        <f t="shared" si="169"/>
        <v>0.9556285141</v>
      </c>
    </row>
    <row r="237" ht="15.75" customHeight="1">
      <c r="A237" s="18"/>
      <c r="B237" s="18"/>
      <c r="C237" s="18"/>
      <c r="D237" s="34"/>
      <c r="E237" s="34"/>
      <c r="F237" s="34"/>
      <c r="G237" s="34"/>
      <c r="H237" s="34"/>
      <c r="I237" s="34"/>
      <c r="J237" s="34"/>
      <c r="K237" s="19"/>
      <c r="L237" s="19"/>
      <c r="M237" s="19"/>
      <c r="N237" s="19"/>
      <c r="O237" s="19"/>
      <c r="P237" s="19"/>
      <c r="Q237" s="19"/>
      <c r="R237" s="19"/>
      <c r="S237" s="19"/>
      <c r="T237" s="19"/>
    </row>
    <row r="238" ht="15.75" customHeight="1">
      <c r="A238" s="18"/>
      <c r="B238" s="18"/>
      <c r="C238" s="18"/>
      <c r="D238" s="34"/>
      <c r="E238" s="34"/>
      <c r="F238" s="34"/>
      <c r="G238" s="34"/>
      <c r="H238" s="34"/>
      <c r="I238" s="34"/>
      <c r="J238" s="34"/>
      <c r="K238" s="34"/>
      <c r="L238" s="34"/>
      <c r="M238" s="34"/>
      <c r="N238" s="34"/>
      <c r="O238" s="34"/>
      <c r="P238" s="34"/>
      <c r="Q238" s="34"/>
      <c r="R238" s="34"/>
      <c r="S238" s="34"/>
      <c r="T238" s="34"/>
    </row>
    <row r="239" ht="15.75" customHeight="1">
      <c r="A239" s="18"/>
      <c r="B239" s="18"/>
      <c r="C239" s="18"/>
      <c r="D239" s="34"/>
      <c r="E239" s="34"/>
      <c r="F239" s="34"/>
      <c r="G239" s="34"/>
      <c r="H239" s="34"/>
      <c r="I239" s="34"/>
      <c r="J239" s="34"/>
      <c r="K239" s="34"/>
      <c r="L239" s="34"/>
      <c r="M239" s="34"/>
      <c r="N239" s="34"/>
      <c r="O239" s="34"/>
      <c r="P239" s="34"/>
      <c r="Q239" s="34"/>
      <c r="R239" s="34"/>
      <c r="S239" s="34"/>
      <c r="T239" s="34"/>
    </row>
    <row r="240" ht="2.25" customHeight="1">
      <c r="A240" s="18"/>
      <c r="B240" s="18"/>
      <c r="C240" s="18"/>
      <c r="D240" s="34"/>
      <c r="E240" s="34"/>
      <c r="F240" s="34"/>
      <c r="G240" s="34"/>
      <c r="H240" s="34"/>
      <c r="I240" s="34"/>
      <c r="J240" s="34"/>
      <c r="K240" s="34"/>
      <c r="L240" s="34"/>
      <c r="M240" s="34"/>
      <c r="N240" s="34"/>
      <c r="O240" s="34"/>
      <c r="P240" s="34"/>
      <c r="Q240" s="34"/>
      <c r="R240" s="34"/>
      <c r="S240" s="34"/>
      <c r="T240" s="34"/>
    </row>
    <row r="241" ht="15.75" customHeight="1">
      <c r="A241" s="408"/>
      <c r="B241" s="409" t="s">
        <v>160</v>
      </c>
      <c r="C241" s="232"/>
      <c r="D241" s="233"/>
      <c r="E241" s="233"/>
      <c r="F241" s="233"/>
      <c r="G241" s="233"/>
      <c r="H241" s="233"/>
      <c r="I241" s="233"/>
      <c r="J241" s="233"/>
      <c r="K241" s="233"/>
      <c r="L241" s="233"/>
      <c r="M241" s="233"/>
      <c r="N241" s="233"/>
      <c r="O241" s="234"/>
      <c r="P241" s="235"/>
      <c r="Q241" s="236"/>
      <c r="R241" s="233"/>
      <c r="S241" s="233"/>
      <c r="T241" s="233"/>
    </row>
    <row r="242" ht="15.0" customHeight="1" outlineLevel="1">
      <c r="B242" s="11"/>
      <c r="C242" s="11"/>
      <c r="D242" s="11"/>
      <c r="E242" s="11"/>
      <c r="F242" s="11"/>
      <c r="G242" s="11"/>
      <c r="H242" s="11"/>
      <c r="I242" s="11"/>
      <c r="J242" s="11"/>
      <c r="K242" s="11"/>
      <c r="L242" s="11"/>
      <c r="M242" s="11"/>
      <c r="N242" s="11"/>
      <c r="O242" s="11"/>
      <c r="P242" s="11"/>
      <c r="Q242" s="11"/>
      <c r="R242" s="11"/>
      <c r="S242" s="11"/>
      <c r="T242" s="11"/>
    </row>
    <row r="243" ht="15.0" customHeight="1" outlineLevel="1">
      <c r="B243" s="11"/>
      <c r="C243" s="11"/>
      <c r="D243" s="11"/>
      <c r="E243" s="11"/>
      <c r="F243" s="11"/>
      <c r="G243" s="11"/>
      <c r="H243" s="11"/>
      <c r="I243" s="11"/>
      <c r="J243" s="11"/>
      <c r="K243" s="11"/>
      <c r="L243" s="11"/>
      <c r="M243" s="11"/>
      <c r="N243" s="11"/>
      <c r="O243" s="11"/>
      <c r="P243" s="11"/>
      <c r="Q243" s="11"/>
      <c r="R243" s="11"/>
      <c r="S243" s="11"/>
      <c r="T243" s="11"/>
    </row>
    <row r="244" ht="15.75" customHeight="1" outlineLevel="1">
      <c r="A244" s="349"/>
      <c r="B244" s="350" t="s">
        <v>161</v>
      </c>
      <c r="C244" s="350"/>
      <c r="D244" s="351"/>
      <c r="E244" s="351"/>
      <c r="F244" s="351"/>
      <c r="G244" s="351"/>
      <c r="H244" s="351"/>
      <c r="I244" s="351"/>
      <c r="J244" s="410"/>
      <c r="K244" s="410">
        <f t="shared" ref="K244:O244" si="170">ABS(K192/K62)</f>
        <v>1</v>
      </c>
      <c r="L244" s="410">
        <f t="shared" si="170"/>
        <v>1</v>
      </c>
      <c r="M244" s="410">
        <f t="shared" si="170"/>
        <v>1</v>
      </c>
      <c r="N244" s="410">
        <f t="shared" si="170"/>
        <v>1</v>
      </c>
      <c r="O244" s="411">
        <f t="shared" si="170"/>
        <v>1</v>
      </c>
      <c r="P244" s="412">
        <f t="shared" ref="P244:T244" si="171">O244</f>
        <v>1</v>
      </c>
      <c r="Q244" s="413">
        <f t="shared" si="171"/>
        <v>1</v>
      </c>
      <c r="R244" s="410">
        <f t="shared" si="171"/>
        <v>1</v>
      </c>
      <c r="S244" s="410">
        <f t="shared" si="171"/>
        <v>1</v>
      </c>
      <c r="T244" s="410">
        <f t="shared" si="171"/>
        <v>1</v>
      </c>
    </row>
    <row r="245" ht="15.75" customHeight="1" outlineLevel="1">
      <c r="A245" s="349"/>
      <c r="B245" s="350" t="s">
        <v>162</v>
      </c>
      <c r="C245" s="350"/>
      <c r="D245" s="351"/>
      <c r="E245" s="351"/>
      <c r="F245" s="351"/>
      <c r="G245" s="351"/>
      <c r="H245" s="351"/>
      <c r="I245" s="351"/>
      <c r="J245" s="414"/>
      <c r="K245" s="414">
        <f t="shared" ref="K245:O245" si="172">ABS(K193/K62)</f>
        <v>0</v>
      </c>
      <c r="L245" s="414">
        <f t="shared" si="172"/>
        <v>0</v>
      </c>
      <c r="M245" s="414">
        <f t="shared" si="172"/>
        <v>0</v>
      </c>
      <c r="N245" s="414">
        <f t="shared" si="172"/>
        <v>0</v>
      </c>
      <c r="O245" s="415">
        <f t="shared" si="172"/>
        <v>0</v>
      </c>
      <c r="P245" s="416">
        <f t="shared" ref="P245:T245" si="173">O245</f>
        <v>0</v>
      </c>
      <c r="Q245" s="417">
        <f t="shared" si="173"/>
        <v>0</v>
      </c>
      <c r="R245" s="414">
        <f t="shared" si="173"/>
        <v>0</v>
      </c>
      <c r="S245" s="414">
        <f t="shared" si="173"/>
        <v>0</v>
      </c>
      <c r="T245" s="414">
        <f t="shared" si="173"/>
        <v>0</v>
      </c>
    </row>
    <row r="246" ht="15.75" customHeight="1" outlineLevel="1">
      <c r="A246" s="349"/>
      <c r="B246" s="18" t="s">
        <v>124</v>
      </c>
      <c r="C246" s="349"/>
      <c r="D246" s="418"/>
      <c r="E246" s="418"/>
      <c r="F246" s="418"/>
      <c r="G246" s="418"/>
      <c r="H246" s="418"/>
      <c r="I246" s="418"/>
      <c r="J246" s="412"/>
      <c r="K246" s="412">
        <f t="shared" ref="K246:O246" si="174">K194/K7</f>
        <v>0.0009987313413</v>
      </c>
      <c r="L246" s="412">
        <f t="shared" si="174"/>
        <v>0.01083565723</v>
      </c>
      <c r="M246" s="412">
        <f t="shared" si="174"/>
        <v>0.001408204591</v>
      </c>
      <c r="N246" s="412">
        <f t="shared" si="174"/>
        <v>0.001225856605</v>
      </c>
      <c r="O246" s="412">
        <f t="shared" si="174"/>
        <v>0.002913432573</v>
      </c>
      <c r="P246" s="412">
        <v>0.0</v>
      </c>
      <c r="Q246" s="412">
        <f t="shared" ref="Q246:T246" si="175">P246</f>
        <v>0</v>
      </c>
      <c r="R246" s="412">
        <f t="shared" si="175"/>
        <v>0</v>
      </c>
      <c r="S246" s="412">
        <f t="shared" si="175"/>
        <v>0</v>
      </c>
      <c r="T246" s="412">
        <f t="shared" si="175"/>
        <v>0</v>
      </c>
    </row>
    <row r="247" ht="15.75" customHeight="1" outlineLevel="1">
      <c r="A247" s="349"/>
      <c r="B247" s="18" t="s">
        <v>125</v>
      </c>
      <c r="C247" s="349"/>
      <c r="D247" s="418"/>
      <c r="E247" s="418"/>
      <c r="F247" s="418"/>
      <c r="G247" s="418"/>
      <c r="H247" s="418"/>
      <c r="I247" s="418"/>
      <c r="J247" s="412"/>
      <c r="K247" s="412">
        <f t="shared" ref="K247:P247" si="176">K195/K7</f>
        <v>0</v>
      </c>
      <c r="L247" s="412">
        <f t="shared" si="176"/>
        <v>0</v>
      </c>
      <c r="M247" s="412">
        <f t="shared" si="176"/>
        <v>0</v>
      </c>
      <c r="N247" s="412">
        <f t="shared" si="176"/>
        <v>0</v>
      </c>
      <c r="O247" s="412">
        <f t="shared" si="176"/>
        <v>0</v>
      </c>
      <c r="P247" s="412">
        <f t="shared" si="176"/>
        <v>0</v>
      </c>
      <c r="Q247" s="412">
        <f t="shared" ref="Q247:T247" si="177">P247</f>
        <v>0</v>
      </c>
      <c r="R247" s="412">
        <f t="shared" si="177"/>
        <v>0</v>
      </c>
      <c r="S247" s="412">
        <f t="shared" si="177"/>
        <v>0</v>
      </c>
      <c r="T247" s="412">
        <f t="shared" si="177"/>
        <v>0</v>
      </c>
    </row>
    <row r="248" ht="15.75" customHeight="1" outlineLevel="1">
      <c r="A248" s="349"/>
      <c r="B248" s="419" t="s">
        <v>126</v>
      </c>
      <c r="C248" s="349"/>
      <c r="D248" s="418"/>
      <c r="E248" s="418"/>
      <c r="F248" s="418"/>
      <c r="G248" s="418"/>
      <c r="H248" s="418"/>
      <c r="I248" s="418"/>
      <c r="J248" s="412"/>
      <c r="K248" s="412">
        <f t="shared" ref="K248:O248" si="178">K196/K7</f>
        <v>0</v>
      </c>
      <c r="L248" s="412">
        <f t="shared" si="178"/>
        <v>0</v>
      </c>
      <c r="M248" s="412">
        <f t="shared" si="178"/>
        <v>0</v>
      </c>
      <c r="N248" s="412">
        <f t="shared" si="178"/>
        <v>0</v>
      </c>
      <c r="O248" s="412">
        <f t="shared" si="178"/>
        <v>0</v>
      </c>
      <c r="P248" s="412">
        <f t="shared" ref="P248:T248" si="179">O248</f>
        <v>0</v>
      </c>
      <c r="Q248" s="412">
        <f t="shared" si="179"/>
        <v>0</v>
      </c>
      <c r="R248" s="412">
        <f t="shared" si="179"/>
        <v>0</v>
      </c>
      <c r="S248" s="412">
        <f t="shared" si="179"/>
        <v>0</v>
      </c>
      <c r="T248" s="412">
        <f t="shared" si="179"/>
        <v>0</v>
      </c>
    </row>
    <row r="249" ht="15.75" customHeight="1" outlineLevel="1">
      <c r="A249" s="349"/>
      <c r="B249" s="420" t="s">
        <v>163</v>
      </c>
      <c r="C249" s="420"/>
      <c r="D249" s="421"/>
      <c r="E249" s="421"/>
      <c r="F249" s="421"/>
      <c r="G249" s="421"/>
      <c r="H249" s="421"/>
      <c r="I249" s="421"/>
      <c r="J249" s="422"/>
      <c r="K249" s="422">
        <f t="shared" ref="K249:O249" si="180">K197/K7</f>
        <v>0.01234917807</v>
      </c>
      <c r="L249" s="422">
        <f t="shared" si="180"/>
        <v>0.009405870398</v>
      </c>
      <c r="M249" s="422">
        <f t="shared" si="180"/>
        <v>0.009024844018</v>
      </c>
      <c r="N249" s="422">
        <f t="shared" si="180"/>
        <v>0.01562718013</v>
      </c>
      <c r="O249" s="423">
        <f t="shared" si="180"/>
        <v>0.00241869874</v>
      </c>
      <c r="P249" s="412">
        <v>0.002</v>
      </c>
      <c r="Q249" s="424">
        <v>0.009</v>
      </c>
      <c r="R249" s="422">
        <f t="shared" ref="R249:T249" si="181">Q249</f>
        <v>0.009</v>
      </c>
      <c r="S249" s="422">
        <f t="shared" si="181"/>
        <v>0.009</v>
      </c>
      <c r="T249" s="422">
        <f t="shared" si="181"/>
        <v>0.009</v>
      </c>
    </row>
    <row r="250" ht="15.75" customHeight="1" outlineLevel="1">
      <c r="A250" s="349"/>
      <c r="B250" s="350" t="s">
        <v>164</v>
      </c>
      <c r="C250" s="350"/>
      <c r="D250" s="351"/>
      <c r="E250" s="351"/>
      <c r="F250" s="351"/>
      <c r="G250" s="351"/>
      <c r="H250" s="351"/>
      <c r="I250" s="351"/>
      <c r="J250" s="414"/>
      <c r="K250" s="414">
        <f t="shared" ref="K250:O250" si="182">K198/K7</f>
        <v>0.009636407806</v>
      </c>
      <c r="L250" s="414">
        <f t="shared" si="182"/>
        <v>0.04282270643</v>
      </c>
      <c r="M250" s="414">
        <f t="shared" si="182"/>
        <v>-0.0122010135</v>
      </c>
      <c r="N250" s="414">
        <f t="shared" si="182"/>
        <v>-0.01947417728</v>
      </c>
      <c r="O250" s="415">
        <f t="shared" si="182"/>
        <v>0.0005606983443</v>
      </c>
      <c r="P250" s="416">
        <f t="shared" ref="P250:T250" si="183">O250</f>
        <v>0.0005606983443</v>
      </c>
      <c r="Q250" s="417">
        <f t="shared" si="183"/>
        <v>0.0005606983443</v>
      </c>
      <c r="R250" s="414">
        <f t="shared" si="183"/>
        <v>0.0005606983443</v>
      </c>
      <c r="S250" s="414">
        <f t="shared" si="183"/>
        <v>0.0005606983443</v>
      </c>
      <c r="T250" s="414">
        <f t="shared" si="183"/>
        <v>0.0005606983443</v>
      </c>
    </row>
    <row r="251" ht="15.75" customHeight="1" outlineLevel="1">
      <c r="A251" s="349"/>
      <c r="B251" s="18" t="s">
        <v>165</v>
      </c>
      <c r="C251" s="349"/>
      <c r="D251" s="418"/>
      <c r="E251" s="418"/>
      <c r="F251" s="418"/>
      <c r="G251" s="418"/>
      <c r="H251" s="418"/>
      <c r="I251" s="418"/>
      <c r="J251" s="416"/>
      <c r="K251" s="416">
        <f t="shared" ref="K251:O251" si="184">K200/K7</f>
        <v>0</v>
      </c>
      <c r="L251" s="416">
        <f t="shared" si="184"/>
        <v>0</v>
      </c>
      <c r="M251" s="416">
        <f t="shared" si="184"/>
        <v>0</v>
      </c>
      <c r="N251" s="416">
        <f t="shared" si="184"/>
        <v>0</v>
      </c>
      <c r="O251" s="416">
        <f t="shared" si="184"/>
        <v>0</v>
      </c>
      <c r="P251" s="416">
        <f t="shared" ref="P251:T251" si="185">O251</f>
        <v>0</v>
      </c>
      <c r="Q251" s="416">
        <f t="shared" si="185"/>
        <v>0</v>
      </c>
      <c r="R251" s="416">
        <f t="shared" si="185"/>
        <v>0</v>
      </c>
      <c r="S251" s="416">
        <f t="shared" si="185"/>
        <v>0</v>
      </c>
      <c r="T251" s="416">
        <f t="shared" si="185"/>
        <v>0</v>
      </c>
    </row>
    <row r="252" ht="15.75" customHeight="1" outlineLevel="1">
      <c r="A252" s="349"/>
      <c r="B252" s="18" t="s">
        <v>131</v>
      </c>
      <c r="C252" s="349"/>
      <c r="D252" s="418"/>
      <c r="E252" s="418"/>
      <c r="F252" s="418"/>
      <c r="G252" s="418"/>
      <c r="H252" s="418"/>
      <c r="I252" s="418"/>
      <c r="J252" s="412"/>
      <c r="K252" s="412">
        <f t="shared" ref="K252:O252" si="186">K201/K7</f>
        <v>0</v>
      </c>
      <c r="L252" s="412">
        <f t="shared" si="186"/>
        <v>0</v>
      </c>
      <c r="M252" s="412">
        <f t="shared" si="186"/>
        <v>0</v>
      </c>
      <c r="N252" s="412">
        <f t="shared" si="186"/>
        <v>0</v>
      </c>
      <c r="O252" s="412">
        <f t="shared" si="186"/>
        <v>0</v>
      </c>
      <c r="P252" s="412">
        <f t="shared" ref="P252:T252" si="187">O252</f>
        <v>0</v>
      </c>
      <c r="Q252" s="412">
        <f t="shared" si="187"/>
        <v>0</v>
      </c>
      <c r="R252" s="412">
        <f t="shared" si="187"/>
        <v>0</v>
      </c>
      <c r="S252" s="412">
        <f t="shared" si="187"/>
        <v>0</v>
      </c>
      <c r="T252" s="412">
        <f t="shared" si="187"/>
        <v>0</v>
      </c>
    </row>
    <row r="253" ht="15.75" customHeight="1" outlineLevel="1">
      <c r="A253" s="349"/>
      <c r="B253" s="425" t="s">
        <v>166</v>
      </c>
      <c r="C253" s="425"/>
      <c r="D253" s="426"/>
      <c r="E253" s="426"/>
      <c r="F253" s="426"/>
      <c r="G253" s="426"/>
      <c r="H253" s="426"/>
      <c r="I253" s="426"/>
      <c r="J253" s="427"/>
      <c r="K253" s="427">
        <f t="shared" ref="K253:Q253" si="188">K205/K7</f>
        <v>-0.08610683726</v>
      </c>
      <c r="L253" s="427">
        <f t="shared" si="188"/>
        <v>-0.06395046557</v>
      </c>
      <c r="M253" s="427">
        <f t="shared" si="188"/>
        <v>-0.04310956243</v>
      </c>
      <c r="N253" s="427">
        <f t="shared" si="188"/>
        <v>-0.04752935079</v>
      </c>
      <c r="O253" s="427">
        <f t="shared" si="188"/>
        <v>-0.05670749137</v>
      </c>
      <c r="P253" s="412">
        <f t="shared" si="188"/>
        <v>-0.04391734139</v>
      </c>
      <c r="Q253" s="412">
        <f t="shared" si="188"/>
        <v>-0.04010885949</v>
      </c>
      <c r="R253" s="427">
        <f t="shared" ref="R253:T253" si="189">Q253</f>
        <v>-0.04010885949</v>
      </c>
      <c r="S253" s="427">
        <f t="shared" si="189"/>
        <v>-0.04010885949</v>
      </c>
      <c r="T253" s="427">
        <f t="shared" si="189"/>
        <v>-0.04010885949</v>
      </c>
    </row>
    <row r="254" ht="15.75" customHeight="1" outlineLevel="1">
      <c r="A254" s="349"/>
      <c r="B254" s="349" t="s">
        <v>167</v>
      </c>
      <c r="C254" s="349"/>
      <c r="D254" s="418"/>
      <c r="E254" s="418"/>
      <c r="F254" s="418"/>
      <c r="G254" s="418"/>
      <c r="H254" s="418"/>
      <c r="I254" s="418"/>
      <c r="J254" s="412"/>
      <c r="K254" s="412">
        <f t="shared" ref="K254:O254" si="190">K206/K7</f>
        <v>0.000877264016</v>
      </c>
      <c r="L254" s="412">
        <f t="shared" si="190"/>
        <v>0.0004726568039</v>
      </c>
      <c r="M254" s="412">
        <f t="shared" si="190"/>
        <v>0.008963170824</v>
      </c>
      <c r="N254" s="412">
        <f t="shared" si="190"/>
        <v>0.0001195957663</v>
      </c>
      <c r="O254" s="412">
        <f t="shared" si="190"/>
        <v>0.00212185844</v>
      </c>
      <c r="P254" s="412">
        <f t="shared" ref="P254:T254" si="191">O254</f>
        <v>0.00212185844</v>
      </c>
      <c r="Q254" s="412">
        <f t="shared" si="191"/>
        <v>0.00212185844</v>
      </c>
      <c r="R254" s="412">
        <f t="shared" si="191"/>
        <v>0.00212185844</v>
      </c>
      <c r="S254" s="412">
        <f t="shared" si="191"/>
        <v>0.00212185844</v>
      </c>
      <c r="T254" s="412">
        <f t="shared" si="191"/>
        <v>0.00212185844</v>
      </c>
    </row>
    <row r="255" ht="15.75" customHeight="1" outlineLevel="1">
      <c r="A255" s="349"/>
      <c r="B255" s="349" t="s">
        <v>168</v>
      </c>
      <c r="C255" s="349"/>
      <c r="D255" s="418"/>
      <c r="E255" s="418"/>
      <c r="F255" s="418"/>
      <c r="G255" s="418"/>
      <c r="H255" s="418"/>
      <c r="I255" s="418"/>
      <c r="J255" s="412"/>
      <c r="K255" s="416">
        <f t="shared" ref="K255:T255" si="192">(-K208)/K7</f>
        <v>0.00008097821686</v>
      </c>
      <c r="L255" s="416">
        <f t="shared" si="192"/>
        <v>0.0002363284019</v>
      </c>
      <c r="M255" s="416">
        <f t="shared" si="192"/>
        <v>0.006187877106</v>
      </c>
      <c r="N255" s="416">
        <f t="shared" si="192"/>
        <v>0.007524566964</v>
      </c>
      <c r="O255" s="416">
        <f t="shared" si="192"/>
        <v>0.01461113921</v>
      </c>
      <c r="P255" s="416">
        <f t="shared" si="192"/>
        <v>0.01317520242</v>
      </c>
      <c r="Q255" s="416">
        <f t="shared" si="192"/>
        <v>0.01145967414</v>
      </c>
      <c r="R255" s="416">
        <f t="shared" si="192"/>
        <v>0.01118689094</v>
      </c>
      <c r="S255" s="416">
        <f t="shared" si="192"/>
        <v>0.01073011938</v>
      </c>
      <c r="T255" s="416">
        <f t="shared" si="192"/>
        <v>0.01025825082</v>
      </c>
      <c r="U255" s="428"/>
    </row>
    <row r="256" ht="15.75" customHeight="1" outlineLevel="1">
      <c r="A256" s="349"/>
      <c r="B256" s="429" t="s">
        <v>169</v>
      </c>
      <c r="C256" s="429"/>
      <c r="D256" s="430"/>
      <c r="E256" s="430"/>
      <c r="F256" s="430"/>
      <c r="G256" s="430"/>
      <c r="H256" s="430"/>
      <c r="I256" s="430"/>
      <c r="J256" s="431"/>
      <c r="K256" s="431">
        <f t="shared" ref="K256:O256" si="193">K211/K202</f>
        <v>0.03685897436</v>
      </c>
      <c r="L256" s="431">
        <f t="shared" si="193"/>
        <v>0.01013481212</v>
      </c>
      <c r="M256" s="431">
        <f t="shared" si="193"/>
        <v>0.003598320784</v>
      </c>
      <c r="N256" s="431">
        <f t="shared" si="193"/>
        <v>-0.1170589904</v>
      </c>
      <c r="O256" s="432">
        <f t="shared" si="193"/>
        <v>-0.08009376831</v>
      </c>
      <c r="P256" s="412"/>
      <c r="Q256" s="433"/>
      <c r="R256" s="431"/>
      <c r="S256" s="431"/>
      <c r="T256" s="431"/>
    </row>
    <row r="257" ht="15.75" customHeight="1" outlineLevel="1">
      <c r="A257" s="349"/>
      <c r="B257" s="429" t="s">
        <v>170</v>
      </c>
      <c r="C257" s="429"/>
      <c r="D257" s="430"/>
      <c r="E257" s="430"/>
      <c r="F257" s="430"/>
      <c r="G257" s="430"/>
      <c r="H257" s="430"/>
      <c r="I257" s="430"/>
      <c r="J257" s="431"/>
      <c r="K257" s="431">
        <f t="shared" ref="K257:O257" si="194">K212/K202</f>
        <v>-0.008585164835</v>
      </c>
      <c r="L257" s="431">
        <f t="shared" si="194"/>
        <v>-0.00392006884</v>
      </c>
      <c r="M257" s="431">
        <f t="shared" si="194"/>
        <v>0.003465049643</v>
      </c>
      <c r="N257" s="431">
        <f t="shared" si="194"/>
        <v>-0.02190867839</v>
      </c>
      <c r="O257" s="432">
        <f t="shared" si="194"/>
        <v>-0.001855831217</v>
      </c>
      <c r="P257" s="412">
        <f t="shared" ref="P257:T257" si="195">O257</f>
        <v>-0.001855831217</v>
      </c>
      <c r="Q257" s="433">
        <f t="shared" si="195"/>
        <v>-0.001855831217</v>
      </c>
      <c r="R257" s="431">
        <f t="shared" si="195"/>
        <v>-0.001855831217</v>
      </c>
      <c r="S257" s="431">
        <f t="shared" si="195"/>
        <v>-0.001855831217</v>
      </c>
      <c r="T257" s="431">
        <f t="shared" si="195"/>
        <v>-0.001855831217</v>
      </c>
    </row>
    <row r="258" ht="15.75" customHeight="1" outlineLevel="1">
      <c r="A258" s="349"/>
      <c r="B258" s="420" t="s">
        <v>171</v>
      </c>
      <c r="C258" s="420"/>
      <c r="D258" s="421"/>
      <c r="E258" s="421"/>
      <c r="F258" s="421"/>
      <c r="G258" s="421"/>
      <c r="H258" s="421"/>
      <c r="I258" s="421"/>
      <c r="J258" s="422"/>
      <c r="K258" s="422">
        <f t="shared" ref="K258:O258" si="196">K209/K7</f>
        <v>0</v>
      </c>
      <c r="L258" s="422">
        <f t="shared" si="196"/>
        <v>0</v>
      </c>
      <c r="M258" s="422">
        <f t="shared" si="196"/>
        <v>0</v>
      </c>
      <c r="N258" s="422">
        <f t="shared" si="196"/>
        <v>0</v>
      </c>
      <c r="O258" s="423">
        <f t="shared" si="196"/>
        <v>0</v>
      </c>
      <c r="P258" s="412">
        <f t="shared" ref="P258:T258" si="197">O258</f>
        <v>0</v>
      </c>
      <c r="Q258" s="424">
        <f t="shared" si="197"/>
        <v>0</v>
      </c>
      <c r="R258" s="422">
        <f t="shared" si="197"/>
        <v>0</v>
      </c>
      <c r="S258" s="422">
        <f t="shared" si="197"/>
        <v>0</v>
      </c>
      <c r="T258" s="422">
        <f t="shared" si="197"/>
        <v>0</v>
      </c>
    </row>
    <row r="259" ht="15.75" customHeight="1" outlineLevel="1">
      <c r="A259" s="349"/>
      <c r="B259" s="434" t="s">
        <v>172</v>
      </c>
      <c r="C259" s="434"/>
      <c r="D259" s="435"/>
      <c r="E259" s="435"/>
      <c r="F259" s="435"/>
      <c r="G259" s="435"/>
      <c r="H259" s="435"/>
      <c r="I259" s="435"/>
      <c r="J259" s="436"/>
      <c r="K259" s="436">
        <f t="shared" ref="K259:O259" si="198">K217/K231</f>
        <v>0.7790660225</v>
      </c>
      <c r="L259" s="436">
        <f t="shared" si="198"/>
        <v>-0.1365094642</v>
      </c>
      <c r="M259" s="436">
        <f t="shared" si="198"/>
        <v>-0.3230052417</v>
      </c>
      <c r="N259" s="436">
        <f t="shared" si="198"/>
        <v>-0.2695052053</v>
      </c>
      <c r="O259" s="437">
        <f t="shared" si="198"/>
        <v>0.4458398744</v>
      </c>
      <c r="P259" s="412">
        <v>-0.22</v>
      </c>
      <c r="Q259" s="438">
        <v>-0.22</v>
      </c>
      <c r="R259" s="439">
        <v>-0.22</v>
      </c>
      <c r="S259" s="439">
        <v>-0.22</v>
      </c>
      <c r="T259" s="439">
        <v>-0.22</v>
      </c>
    </row>
    <row r="260" ht="15.75" customHeight="1" outlineLevel="1">
      <c r="A260" s="349"/>
      <c r="B260" s="350" t="s">
        <v>173</v>
      </c>
      <c r="C260" s="350"/>
      <c r="D260" s="351"/>
      <c r="E260" s="351"/>
      <c r="F260" s="351"/>
      <c r="G260" s="351"/>
      <c r="H260" s="351"/>
      <c r="I260" s="351"/>
      <c r="J260" s="410"/>
      <c r="K260" s="410">
        <f t="shared" ref="K260:O260" si="199">K218/K151</f>
        <v>0</v>
      </c>
      <c r="L260" s="410">
        <f t="shared" si="199"/>
        <v>0</v>
      </c>
      <c r="M260" s="410">
        <f t="shared" si="199"/>
        <v>0</v>
      </c>
      <c r="N260" s="410">
        <f t="shared" si="199"/>
        <v>0</v>
      </c>
      <c r="O260" s="411">
        <f t="shared" si="199"/>
        <v>0</v>
      </c>
      <c r="P260" s="412">
        <f t="shared" ref="P260:T260" si="200">O260</f>
        <v>0</v>
      </c>
      <c r="Q260" s="413">
        <f t="shared" si="200"/>
        <v>0</v>
      </c>
      <c r="R260" s="410">
        <f t="shared" si="200"/>
        <v>0</v>
      </c>
      <c r="S260" s="410">
        <f t="shared" si="200"/>
        <v>0</v>
      </c>
      <c r="T260" s="410">
        <f t="shared" si="200"/>
        <v>0</v>
      </c>
      <c r="U260" s="440"/>
    </row>
    <row r="261" ht="15.75" customHeight="1" outlineLevel="1">
      <c r="A261" s="349"/>
      <c r="B261" s="350" t="s">
        <v>174</v>
      </c>
      <c r="C261" s="350"/>
      <c r="D261" s="351"/>
      <c r="E261" s="351"/>
      <c r="F261" s="351"/>
      <c r="G261" s="351"/>
      <c r="H261" s="351"/>
      <c r="I261" s="351"/>
      <c r="J261" s="410"/>
      <c r="K261" s="410">
        <f t="shared" ref="K261:N261" si="201">K220/K191</f>
        <v>-0.7039894203</v>
      </c>
      <c r="L261" s="410">
        <f t="shared" si="201"/>
        <v>-2.512285927</v>
      </c>
      <c r="M261" s="410">
        <f t="shared" si="201"/>
        <v>-0.2666408068</v>
      </c>
      <c r="N261" s="410">
        <f t="shared" si="201"/>
        <v>-0.4428472463</v>
      </c>
      <c r="O261" s="441">
        <v>0.0</v>
      </c>
      <c r="P261" s="442">
        <v>0.0</v>
      </c>
      <c r="Q261" s="443">
        <v>0.0</v>
      </c>
      <c r="R261" s="444">
        <v>0.0</v>
      </c>
      <c r="S261" s="444">
        <v>0.0</v>
      </c>
      <c r="T261" s="444">
        <v>0.0</v>
      </c>
    </row>
    <row r="262" ht="15.75" customHeight="1" outlineLevel="1">
      <c r="A262" s="349"/>
      <c r="B262" s="350" t="s">
        <v>175</v>
      </c>
      <c r="C262" s="350"/>
      <c r="D262" s="351"/>
      <c r="E262" s="351"/>
      <c r="F262" s="351"/>
      <c r="G262" s="351"/>
      <c r="H262" s="351"/>
      <c r="I262" s="351"/>
      <c r="J262" s="410"/>
      <c r="K262" s="410">
        <f t="shared" ref="K262:O262" si="202">K221/K7</f>
        <v>-0.002240397333</v>
      </c>
      <c r="L262" s="410">
        <f t="shared" si="202"/>
        <v>-0.004171196294</v>
      </c>
      <c r="M262" s="410">
        <f t="shared" si="202"/>
        <v>-0.003741507087</v>
      </c>
      <c r="N262" s="410">
        <f t="shared" si="202"/>
        <v>-0.005272180031</v>
      </c>
      <c r="O262" s="411">
        <f t="shared" si="202"/>
        <v>-0.004749444799</v>
      </c>
      <c r="P262" s="412">
        <f t="shared" ref="P262:T262" si="203">O262</f>
        <v>-0.004749444799</v>
      </c>
      <c r="Q262" s="413">
        <f t="shared" si="203"/>
        <v>-0.004749444799</v>
      </c>
      <c r="R262" s="410">
        <f t="shared" si="203"/>
        <v>-0.004749444799</v>
      </c>
      <c r="S262" s="410">
        <f t="shared" si="203"/>
        <v>-0.004749444799</v>
      </c>
      <c r="T262" s="410">
        <f t="shared" si="203"/>
        <v>-0.004749444799</v>
      </c>
    </row>
    <row r="263" ht="15.75" customHeight="1" outlineLevel="1">
      <c r="A263" s="349"/>
      <c r="B263" s="350" t="s">
        <v>176</v>
      </c>
      <c r="C263" s="350"/>
      <c r="D263" s="351"/>
      <c r="E263" s="351"/>
      <c r="F263" s="351"/>
      <c r="G263" s="351"/>
      <c r="H263" s="351"/>
      <c r="I263" s="351"/>
      <c r="J263" s="410"/>
      <c r="K263" s="410">
        <f t="shared" ref="K263:O263" si="204">K212/K7</f>
        <v>-0.001012227711</v>
      </c>
      <c r="L263" s="410">
        <f t="shared" si="204"/>
        <v>-0.000484473224</v>
      </c>
      <c r="M263" s="410">
        <f t="shared" si="204"/>
        <v>0.0005345010125</v>
      </c>
      <c r="N263" s="410">
        <f t="shared" si="204"/>
        <v>-0.003079590982</v>
      </c>
      <c r="O263" s="411">
        <f t="shared" si="204"/>
        <v>-0.0002088876185</v>
      </c>
      <c r="P263" s="412">
        <v>0.0</v>
      </c>
      <c r="Q263" s="413">
        <v>0.0</v>
      </c>
      <c r="R263" s="410">
        <v>0.0</v>
      </c>
      <c r="S263" s="410">
        <v>0.0</v>
      </c>
      <c r="T263" s="410">
        <v>0.0</v>
      </c>
    </row>
    <row r="264" ht="15.75" customHeight="1" outlineLevel="1">
      <c r="A264" s="349"/>
      <c r="B264" s="420" t="s">
        <v>177</v>
      </c>
      <c r="C264" s="420"/>
      <c r="D264" s="421"/>
      <c r="E264" s="421"/>
      <c r="F264" s="421"/>
      <c r="G264" s="421"/>
      <c r="H264" s="421"/>
      <c r="I264" s="421"/>
      <c r="J264" s="422"/>
      <c r="K264" s="422"/>
      <c r="L264" s="422"/>
      <c r="M264" s="422"/>
      <c r="N264" s="422"/>
      <c r="O264" s="445"/>
      <c r="P264" s="446">
        <f t="shared" ref="P264:T264" si="205">P219/J289</f>
        <v>-8.236179922</v>
      </c>
      <c r="Q264" s="447">
        <f t="shared" si="205"/>
        <v>-7.424173958</v>
      </c>
      <c r="R264" s="448">
        <f t="shared" si="205"/>
        <v>-6.626642623</v>
      </c>
      <c r="S264" s="448">
        <f t="shared" si="205"/>
        <v>-6.25</v>
      </c>
      <c r="T264" s="448">
        <f t="shared" si="205"/>
        <v>-5.882352941</v>
      </c>
    </row>
    <row r="265" ht="15.75" customHeight="1" outlineLevel="1">
      <c r="A265" s="349"/>
      <c r="B265" s="434" t="s">
        <v>178</v>
      </c>
      <c r="C265" s="434"/>
      <c r="D265" s="435"/>
      <c r="E265" s="435"/>
      <c r="F265" s="435"/>
      <c r="G265" s="435"/>
      <c r="H265" s="435"/>
      <c r="I265" s="435"/>
      <c r="J265" s="436"/>
      <c r="K265" s="436" t="str">
        <f t="shared" ref="K265:O265" si="206">K225/J7</f>
        <v>#DIV/0!</v>
      </c>
      <c r="L265" s="436">
        <f t="shared" si="206"/>
        <v>0.0001754528032</v>
      </c>
      <c r="M265" s="436">
        <f t="shared" si="206"/>
        <v>-0.000248144822</v>
      </c>
      <c r="N265" s="436">
        <f t="shared" si="206"/>
        <v>-0.001027886562</v>
      </c>
      <c r="O265" s="437">
        <f t="shared" si="206"/>
        <v>0.0003288883574</v>
      </c>
      <c r="P265" s="412">
        <f t="shared" ref="P265:T265" si="207">O265</f>
        <v>0.0003288883574</v>
      </c>
      <c r="Q265" s="449">
        <f t="shared" si="207"/>
        <v>0.0003288883574</v>
      </c>
      <c r="R265" s="436">
        <f t="shared" si="207"/>
        <v>0.0003288883574</v>
      </c>
      <c r="S265" s="436">
        <f t="shared" si="207"/>
        <v>0.0003288883574</v>
      </c>
      <c r="T265" s="436">
        <f t="shared" si="207"/>
        <v>0.0003288883574</v>
      </c>
    </row>
    <row r="266" ht="15.75" customHeight="1" outlineLevel="1">
      <c r="A266" s="18"/>
      <c r="B266" s="18"/>
      <c r="C266" s="18"/>
      <c r="D266" s="34"/>
      <c r="E266" s="34"/>
      <c r="F266" s="34"/>
      <c r="G266" s="34"/>
      <c r="H266" s="34"/>
      <c r="I266" s="34"/>
      <c r="J266" s="440"/>
      <c r="K266" s="440"/>
      <c r="L266" s="440"/>
      <c r="M266" s="440"/>
      <c r="N266" s="440"/>
      <c r="O266" s="450"/>
      <c r="P266" s="450"/>
      <c r="Q266" s="450"/>
      <c r="R266" s="450"/>
      <c r="S266" s="450"/>
    </row>
    <row r="267" ht="15.75" customHeight="1" outlineLevel="1">
      <c r="A267" s="18"/>
      <c r="B267" s="18"/>
      <c r="C267" s="18"/>
      <c r="D267" s="34"/>
      <c r="E267" s="34"/>
      <c r="F267" s="34"/>
      <c r="G267" s="34"/>
      <c r="H267" s="34"/>
      <c r="I267" s="34"/>
      <c r="J267" s="440"/>
      <c r="K267" s="440"/>
      <c r="L267" s="440"/>
      <c r="M267" s="440"/>
      <c r="N267" s="440"/>
      <c r="O267" s="450"/>
      <c r="P267" s="450"/>
      <c r="Q267" s="450"/>
      <c r="R267" s="450"/>
      <c r="S267" s="450"/>
    </row>
    <row r="268" ht="15.75" customHeight="1">
      <c r="A268" s="451"/>
      <c r="B268" s="452" t="s">
        <v>179</v>
      </c>
      <c r="C268" s="17"/>
      <c r="D268" s="17"/>
      <c r="E268" s="17"/>
      <c r="F268" s="17"/>
      <c r="G268" s="17"/>
      <c r="H268" s="17"/>
      <c r="I268" s="17"/>
      <c r="J268" s="17"/>
      <c r="K268" s="17"/>
      <c r="L268" s="17"/>
      <c r="M268" s="17"/>
      <c r="N268" s="17"/>
      <c r="O268" s="17"/>
      <c r="P268" s="17"/>
      <c r="Q268" s="17"/>
      <c r="R268" s="17"/>
      <c r="S268" s="17"/>
    </row>
    <row r="269" ht="15.75" customHeight="1">
      <c r="A269" s="18"/>
      <c r="B269" s="18"/>
      <c r="C269" s="18"/>
      <c r="D269" s="34"/>
      <c r="E269" s="34"/>
      <c r="F269" s="34"/>
      <c r="G269" s="34"/>
      <c r="H269" s="34"/>
      <c r="I269" s="34"/>
      <c r="J269" s="34"/>
      <c r="K269" s="34"/>
      <c r="L269" s="34"/>
      <c r="M269" s="34"/>
      <c r="N269" s="34"/>
      <c r="O269" s="34"/>
      <c r="P269" s="34"/>
      <c r="Q269" s="34"/>
      <c r="R269" s="34"/>
      <c r="S269" s="34"/>
    </row>
    <row r="270" ht="15.75" customHeight="1">
      <c r="A270" s="53"/>
      <c r="B270" s="453"/>
      <c r="C270" s="454" t="s">
        <v>180</v>
      </c>
      <c r="D270" s="454"/>
      <c r="E270" s="454"/>
      <c r="F270" s="454"/>
      <c r="G270" s="454"/>
      <c r="H270" s="454"/>
      <c r="I270" s="454"/>
      <c r="J270" s="455" t="s">
        <v>181</v>
      </c>
      <c r="K270" s="455" t="s">
        <v>37</v>
      </c>
      <c r="L270" s="456"/>
      <c r="M270" s="457" t="s">
        <v>182</v>
      </c>
      <c r="N270" s="458"/>
      <c r="O270" s="458"/>
      <c r="P270" s="458"/>
      <c r="Q270" s="458"/>
      <c r="R270" s="458"/>
      <c r="S270" s="458"/>
      <c r="T270" s="458"/>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row>
    <row r="271" ht="15.75" customHeight="1">
      <c r="A271" s="53"/>
      <c r="B271" s="453"/>
      <c r="C271" s="53" t="s">
        <v>183</v>
      </c>
      <c r="D271" s="53"/>
      <c r="E271" s="53"/>
      <c r="F271" s="53"/>
      <c r="G271" s="53"/>
      <c r="H271" s="53"/>
      <c r="I271" s="53"/>
      <c r="J271" s="459">
        <f>J280/T112</f>
        <v>17.35097798</v>
      </c>
      <c r="K271" s="459">
        <f>((J280+J277)*T106)/T75</f>
        <v>14.13318771</v>
      </c>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row>
    <row r="272" ht="15.75" customHeight="1">
      <c r="A272" s="53"/>
      <c r="B272" s="453"/>
      <c r="C272" s="53" t="s">
        <v>184</v>
      </c>
      <c r="D272" s="53"/>
      <c r="E272" s="53"/>
      <c r="F272" s="53"/>
      <c r="G272" s="53"/>
      <c r="H272" s="53"/>
      <c r="I272" s="53"/>
      <c r="J272" s="460"/>
      <c r="K272" s="4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row>
    <row r="273" ht="15.75" customHeight="1">
      <c r="A273" s="53"/>
      <c r="B273" s="453"/>
      <c r="C273" s="53" t="s">
        <v>185</v>
      </c>
      <c r="D273" s="53"/>
      <c r="E273" s="53"/>
      <c r="F273" s="53"/>
      <c r="G273" s="53"/>
      <c r="H273" s="53"/>
      <c r="I273" s="53"/>
      <c r="J273" s="460"/>
      <c r="K273" s="4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row>
    <row r="274" ht="15.75" customHeight="1">
      <c r="A274" s="53"/>
      <c r="B274" s="453"/>
      <c r="C274" s="53" t="s">
        <v>186</v>
      </c>
      <c r="D274" s="53"/>
      <c r="E274" s="53"/>
      <c r="F274" s="53"/>
      <c r="G274" s="53"/>
      <c r="H274" s="53"/>
      <c r="I274" s="53"/>
      <c r="J274" s="460"/>
      <c r="K274" s="4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row>
    <row r="275" ht="15.75" customHeight="1">
      <c r="A275" s="53"/>
      <c r="B275" s="453"/>
      <c r="C275" s="53" t="s">
        <v>187</v>
      </c>
      <c r="D275" s="53"/>
      <c r="E275" s="53"/>
      <c r="F275" s="53"/>
      <c r="G275" s="53"/>
      <c r="H275" s="53"/>
      <c r="I275" s="53"/>
      <c r="J275" s="460" t="s">
        <v>188</v>
      </c>
      <c r="K275" s="460" t="s">
        <v>189</v>
      </c>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row>
    <row r="276" ht="15.75" customHeight="1">
      <c r="A276" s="53"/>
      <c r="B276" s="453"/>
      <c r="C276" s="53"/>
      <c r="D276" s="53"/>
      <c r="E276" s="53"/>
      <c r="F276" s="53"/>
      <c r="G276" s="53"/>
      <c r="H276" s="53"/>
      <c r="I276" s="53"/>
      <c r="J276" s="453"/>
      <c r="K276" s="4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row>
    <row r="277" ht="15.75" customHeight="1">
      <c r="A277" s="53"/>
      <c r="B277" s="453"/>
      <c r="C277" s="461" t="s">
        <v>190</v>
      </c>
      <c r="D277" s="53"/>
      <c r="E277" s="53"/>
      <c r="F277" s="53"/>
      <c r="G277" s="53"/>
      <c r="H277" s="53"/>
      <c r="I277" s="53"/>
      <c r="J277" s="462">
        <f>T161/T106</f>
        <v>31.74032214</v>
      </c>
      <c r="K277" s="4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row>
    <row r="278" ht="15.75" customHeight="1">
      <c r="A278" s="53"/>
      <c r="B278" s="453"/>
      <c r="C278" s="53" t="s">
        <v>191</v>
      </c>
      <c r="D278" s="53"/>
      <c r="E278" s="53"/>
      <c r="F278" s="53"/>
      <c r="G278" s="53"/>
      <c r="H278" s="53"/>
      <c r="I278" s="53"/>
      <c r="J278" s="463">
        <v>93.0</v>
      </c>
      <c r="K278" s="4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row>
    <row r="279" ht="15.75" customHeight="1">
      <c r="A279" s="53"/>
      <c r="B279" s="53"/>
      <c r="C279" s="464"/>
      <c r="D279" s="464"/>
      <c r="E279" s="464"/>
      <c r="F279" s="464"/>
      <c r="G279" s="464"/>
      <c r="H279" s="464"/>
      <c r="I279" s="464"/>
      <c r="J279" s="465"/>
      <c r="K279" s="466"/>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row>
    <row r="280" ht="15.75" customHeight="1">
      <c r="A280" s="53"/>
      <c r="B280" s="453"/>
      <c r="C280" s="467" t="s">
        <v>192</v>
      </c>
      <c r="D280" s="468"/>
      <c r="E280" s="468"/>
      <c r="F280" s="468"/>
      <c r="G280" s="468"/>
      <c r="H280" s="468"/>
      <c r="I280" s="468"/>
      <c r="J280" s="469">
        <f>AL310</f>
        <v>168.6478594</v>
      </c>
      <c r="K280" s="470"/>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row>
    <row r="281" ht="15.75" customHeight="1">
      <c r="A281" s="53"/>
      <c r="B281" s="471"/>
      <c r="C281" s="467" t="s">
        <v>193</v>
      </c>
      <c r="D281" s="468"/>
      <c r="E281" s="468"/>
      <c r="F281" s="468"/>
      <c r="G281" s="468"/>
      <c r="H281" s="468"/>
      <c r="I281" s="468"/>
      <c r="J281" s="472">
        <f>J286/5</f>
        <v>0.07004946742</v>
      </c>
      <c r="K281" s="470"/>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row>
    <row r="282" ht="15.75" customHeight="1">
      <c r="A282" s="53"/>
      <c r="B282" s="453"/>
      <c r="C282" s="467" t="s">
        <v>194</v>
      </c>
      <c r="D282" s="468"/>
      <c r="E282" s="468"/>
      <c r="F282" s="468"/>
      <c r="G282" s="468"/>
      <c r="H282" s="468"/>
      <c r="I282" s="468"/>
      <c r="J282" s="473">
        <f>(J280/J278)-100%+J286</f>
        <v>1.16366518</v>
      </c>
      <c r="K282" s="470"/>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row>
    <row r="283" ht="15.75" customHeight="1">
      <c r="A283" s="53"/>
      <c r="B283" s="453"/>
      <c r="C283" s="474" t="s">
        <v>195</v>
      </c>
      <c r="D283" s="475"/>
      <c r="E283" s="475"/>
      <c r="F283" s="475"/>
      <c r="G283" s="475"/>
      <c r="H283" s="475"/>
      <c r="I283" s="475"/>
      <c r="J283" s="476">
        <f>RRI(J300,J278,J280)+J281</f>
        <v>0.2554265825</v>
      </c>
      <c r="K283" s="470"/>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row>
    <row r="284" ht="15.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row>
    <row r="285" ht="15.75" customHeight="1">
      <c r="A285" s="53"/>
      <c r="B285" s="53"/>
      <c r="C285" s="477"/>
      <c r="D285" s="477"/>
      <c r="E285" s="477"/>
      <c r="F285" s="477"/>
      <c r="G285" s="477"/>
      <c r="H285" s="477"/>
      <c r="I285" s="477"/>
      <c r="J285" s="477"/>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3"/>
      <c r="AM285" s="53"/>
      <c r="AN285" s="53"/>
      <c r="AO285" s="53"/>
      <c r="AP285" s="53"/>
    </row>
    <row r="286" ht="15.75" customHeight="1">
      <c r="A286" s="53"/>
      <c r="B286" s="471"/>
      <c r="C286" s="70" t="s">
        <v>196</v>
      </c>
      <c r="D286" s="53"/>
      <c r="E286" s="53"/>
      <c r="F286" s="53"/>
      <c r="G286" s="53"/>
      <c r="H286" s="53"/>
      <c r="I286" s="53"/>
      <c r="J286" s="478">
        <f>O346+P346+Q346+R346+S346</f>
        <v>0.3502473371</v>
      </c>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row>
    <row r="287" ht="15.75" customHeight="1">
      <c r="A287" s="53"/>
      <c r="B287" s="471"/>
      <c r="C287" s="479" t="s">
        <v>193</v>
      </c>
      <c r="D287" s="477"/>
      <c r="E287" s="477"/>
      <c r="F287" s="477"/>
      <c r="G287" s="477"/>
      <c r="H287" s="477"/>
      <c r="I287" s="477"/>
      <c r="J287" s="480">
        <f>J286/5</f>
        <v>0.07004946742</v>
      </c>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row>
    <row r="288" ht="15.75" customHeight="1">
      <c r="A288" s="53"/>
      <c r="B288" s="53"/>
      <c r="C288" s="481"/>
      <c r="D288" s="481"/>
      <c r="E288" s="481"/>
      <c r="F288" s="481"/>
      <c r="G288" s="481"/>
      <c r="H288" s="481"/>
      <c r="I288" s="481"/>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row>
    <row r="289" ht="15.75" customHeight="1">
      <c r="A289" s="53"/>
      <c r="B289" s="453"/>
      <c r="C289" s="482" t="s">
        <v>197</v>
      </c>
      <c r="D289" s="481"/>
      <c r="E289" s="481"/>
      <c r="F289" s="481"/>
      <c r="G289" s="481"/>
      <c r="H289" s="481"/>
      <c r="I289" s="481"/>
      <c r="J289" s="483">
        <v>121.41551173982208</v>
      </c>
      <c r="K289" s="483">
        <v>134.69511971103591</v>
      </c>
      <c r="L289" s="483">
        <v>150.90598012824367</v>
      </c>
      <c r="M289" s="483">
        <v>160.0</v>
      </c>
      <c r="N289" s="484">
        <v>170.0</v>
      </c>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row>
    <row r="290" ht="15.75" customHeight="1">
      <c r="A290" s="53"/>
      <c r="B290" s="53"/>
      <c r="C290" s="53"/>
      <c r="D290" s="53"/>
      <c r="E290" s="53"/>
      <c r="F290" s="53"/>
      <c r="G290" s="53"/>
      <c r="H290" s="53"/>
      <c r="I290" s="53"/>
      <c r="J290" s="53"/>
      <c r="K290" s="53"/>
      <c r="L290" s="485"/>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row>
    <row r="291" ht="15.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row>
    <row r="292" ht="15.75" customHeight="1">
      <c r="A292" s="53"/>
      <c r="B292" s="53"/>
      <c r="C292" s="486" t="s">
        <v>198</v>
      </c>
      <c r="D292" s="466"/>
      <c r="E292" s="466"/>
      <c r="F292" s="466"/>
      <c r="G292" s="466"/>
      <c r="H292" s="466"/>
      <c r="I292" s="466"/>
      <c r="J292" s="487">
        <v>120.0</v>
      </c>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row>
    <row r="293" ht="15.75" customHeight="1">
      <c r="A293" s="53"/>
      <c r="B293" s="53"/>
      <c r="C293" s="488" t="s">
        <v>199</v>
      </c>
      <c r="D293" s="53"/>
      <c r="E293" s="53"/>
      <c r="F293" s="53"/>
      <c r="G293" s="53"/>
      <c r="H293" s="53"/>
      <c r="I293" s="53"/>
      <c r="J293" s="489">
        <f>J292/J278-1</f>
        <v>0.2903225806</v>
      </c>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row>
    <row r="294" ht="15.75" customHeight="1">
      <c r="A294" s="53"/>
      <c r="B294" s="53"/>
      <c r="C294" s="490" t="s">
        <v>200</v>
      </c>
      <c r="D294" s="481"/>
      <c r="E294" s="481"/>
      <c r="F294" s="481"/>
      <c r="G294" s="481"/>
      <c r="H294" s="481"/>
      <c r="I294" s="481"/>
      <c r="J294" s="491" t="s">
        <v>201</v>
      </c>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row>
    <row r="295" ht="15.75" customHeight="1">
      <c r="A295" s="485"/>
      <c r="B295" s="53"/>
      <c r="C295" s="485"/>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row>
    <row r="296" ht="15.75" customHeight="1">
      <c r="A296" s="485" t="s">
        <v>202</v>
      </c>
      <c r="B296" s="53"/>
      <c r="C296" s="53"/>
      <c r="D296" s="53"/>
      <c r="E296" s="53"/>
      <c r="F296" s="53"/>
      <c r="G296" s="53"/>
      <c r="H296" s="53"/>
      <c r="I296" s="53"/>
      <c r="J296" s="53"/>
      <c r="K296" s="53"/>
      <c r="L296" s="53"/>
      <c r="M296" s="477"/>
      <c r="N296" s="477"/>
      <c r="O296" s="477"/>
      <c r="P296" s="53"/>
      <c r="Q296" s="477"/>
      <c r="R296" s="477"/>
      <c r="S296" s="53"/>
      <c r="T296" s="53"/>
      <c r="U296" s="53"/>
      <c r="V296" s="53"/>
      <c r="W296" s="477"/>
      <c r="X296" s="477"/>
      <c r="Y296" s="477"/>
      <c r="Z296" s="477"/>
      <c r="AA296" s="477"/>
      <c r="AB296" s="477"/>
      <c r="AC296" s="53"/>
      <c r="AD296" s="53"/>
      <c r="AE296" s="53"/>
      <c r="AF296" s="53"/>
      <c r="AG296" s="53"/>
      <c r="AH296" s="53"/>
      <c r="AI296" s="53"/>
      <c r="AJ296" s="53"/>
      <c r="AK296" s="53"/>
      <c r="AL296" s="53"/>
      <c r="AM296" s="53"/>
      <c r="AN296" s="53"/>
      <c r="AO296" s="53"/>
      <c r="AP296" s="53"/>
    </row>
    <row r="297" ht="15.75" customHeight="1">
      <c r="A297" s="53"/>
      <c r="B297" s="53"/>
      <c r="C297" s="70"/>
      <c r="D297" s="53"/>
      <c r="E297" s="53"/>
      <c r="F297" s="53"/>
      <c r="G297" s="53"/>
      <c r="H297" s="53"/>
      <c r="I297" s="53"/>
      <c r="J297" s="492"/>
      <c r="K297" s="53"/>
      <c r="L297" s="471"/>
      <c r="M297" s="53" t="s">
        <v>203</v>
      </c>
      <c r="N297" s="53"/>
      <c r="O297" s="53"/>
      <c r="P297" s="493"/>
      <c r="Q297" s="53"/>
      <c r="R297" s="494">
        <f>T169</f>
        <v>21.77086395</v>
      </c>
      <c r="S297" s="53"/>
      <c r="T297" s="53"/>
      <c r="U297" s="53"/>
      <c r="V297" s="471"/>
      <c r="W297" s="495" t="s">
        <v>204</v>
      </c>
      <c r="X297" s="53"/>
      <c r="Y297" s="53"/>
      <c r="Z297" s="53"/>
      <c r="AA297" s="53"/>
      <c r="AB297" s="494">
        <f>T166/T106</f>
        <v>53.45703574</v>
      </c>
      <c r="AC297" s="53"/>
      <c r="AD297" s="53"/>
      <c r="AE297" s="53"/>
      <c r="AF297" s="53"/>
      <c r="AG297" s="496"/>
      <c r="AH297" s="53"/>
      <c r="AI297" s="53"/>
      <c r="AJ297" s="53"/>
      <c r="AK297" s="53"/>
      <c r="AL297" s="492"/>
      <c r="AM297" s="53"/>
      <c r="AN297" s="53"/>
      <c r="AO297" s="53"/>
      <c r="AP297" s="53"/>
    </row>
    <row r="298" ht="15.75" customHeight="1">
      <c r="A298" s="53"/>
      <c r="B298" s="53"/>
      <c r="C298" s="70"/>
      <c r="D298" s="53"/>
      <c r="E298" s="53"/>
      <c r="F298" s="53"/>
      <c r="G298" s="53"/>
      <c r="H298" s="53"/>
      <c r="I298" s="53"/>
      <c r="J298" s="497"/>
      <c r="K298" s="53"/>
      <c r="L298" s="471"/>
      <c r="M298" s="70" t="s">
        <v>205</v>
      </c>
      <c r="Q298" s="53"/>
      <c r="R298" s="471"/>
      <c r="S298" s="53"/>
      <c r="T298" s="53"/>
      <c r="U298" s="53"/>
      <c r="V298" s="471"/>
      <c r="W298" s="70" t="s">
        <v>205</v>
      </c>
      <c r="AA298" s="53"/>
      <c r="AB298" s="471"/>
      <c r="AC298" s="53"/>
      <c r="AD298" s="53"/>
      <c r="AE298" s="53"/>
      <c r="AF298" s="53"/>
      <c r="AG298" s="70"/>
      <c r="AK298" s="53"/>
      <c r="AL298" s="53"/>
      <c r="AM298" s="53"/>
      <c r="AN298" s="53"/>
      <c r="AO298" s="53"/>
      <c r="AP298" s="53"/>
    </row>
    <row r="299" ht="15.75" customHeight="1">
      <c r="A299" s="53"/>
      <c r="B299" s="53"/>
      <c r="C299" s="70"/>
      <c r="D299" s="53"/>
      <c r="E299" s="53"/>
      <c r="F299" s="53"/>
      <c r="G299" s="53"/>
      <c r="H299" s="53"/>
      <c r="I299" s="53"/>
      <c r="J299" s="456"/>
      <c r="K299" s="53"/>
      <c r="L299" s="471"/>
      <c r="M299" s="53" t="s">
        <v>206</v>
      </c>
      <c r="N299" s="53"/>
      <c r="O299" s="53"/>
      <c r="P299" s="53"/>
      <c r="Q299" s="53"/>
      <c r="R299" s="498">
        <f>ABS(T168)*100</f>
        <v>46.20148865</v>
      </c>
      <c r="S299" s="53"/>
      <c r="T299" s="53"/>
      <c r="U299" s="53"/>
      <c r="V299" s="471"/>
      <c r="W299" s="53" t="s">
        <v>207</v>
      </c>
      <c r="X299" s="53"/>
      <c r="Y299" s="53"/>
      <c r="Z299" s="53"/>
      <c r="AA299" s="53"/>
      <c r="AB299" s="499">
        <f>ABS(T165)*100</f>
        <v>20.56940148</v>
      </c>
      <c r="AC299" s="53"/>
      <c r="AD299" s="53"/>
      <c r="AE299" s="53"/>
      <c r="AF299" s="53"/>
      <c r="AG299" s="496"/>
      <c r="AH299" s="53"/>
      <c r="AI299" s="53"/>
      <c r="AJ299" s="53"/>
      <c r="AK299" s="53"/>
      <c r="AL299" s="500"/>
      <c r="AM299" s="53"/>
      <c r="AN299" s="53"/>
      <c r="AO299" s="53"/>
      <c r="AP299" s="53"/>
    </row>
    <row r="300" ht="15.75" customHeight="1">
      <c r="A300" s="53"/>
      <c r="B300" s="53"/>
      <c r="C300" s="501" t="s">
        <v>208</v>
      </c>
      <c r="D300" s="53"/>
      <c r="E300" s="53"/>
      <c r="F300" s="53"/>
      <c r="G300" s="53"/>
      <c r="H300" s="53"/>
      <c r="I300" s="53"/>
      <c r="J300" s="501">
        <v>3.5</v>
      </c>
      <c r="K300" s="53"/>
      <c r="L300" s="471"/>
      <c r="M300" s="53" t="s">
        <v>209</v>
      </c>
      <c r="N300" s="53"/>
      <c r="O300" s="53"/>
      <c r="P300" s="53"/>
      <c r="Q300" s="53"/>
      <c r="R300" s="502">
        <v>4.0</v>
      </c>
      <c r="S300" s="53"/>
      <c r="T300" s="53"/>
      <c r="U300" s="53"/>
      <c r="V300" s="471"/>
      <c r="W300" s="53" t="s">
        <v>209</v>
      </c>
      <c r="X300" s="53"/>
      <c r="Y300" s="53"/>
      <c r="Z300" s="53"/>
      <c r="AA300" s="53"/>
      <c r="AB300" s="503">
        <f t="shared" ref="AB300:AB302" si="208">R300</f>
        <v>4</v>
      </c>
      <c r="AC300" s="53"/>
      <c r="AD300" s="53"/>
      <c r="AE300" s="53"/>
      <c r="AF300" s="53"/>
      <c r="AG300" s="53"/>
      <c r="AH300" s="53"/>
      <c r="AI300" s="53"/>
      <c r="AJ300" s="53"/>
      <c r="AK300" s="53"/>
      <c r="AL300" s="504"/>
      <c r="AM300" s="53"/>
      <c r="AN300" s="53"/>
      <c r="AO300" s="53"/>
      <c r="AP300" s="53"/>
    </row>
    <row r="301" ht="15.75" customHeight="1">
      <c r="A301" s="53"/>
      <c r="B301" s="53"/>
      <c r="C301" s="53"/>
      <c r="D301" s="53"/>
      <c r="E301" s="53"/>
      <c r="F301" s="53"/>
      <c r="G301" s="53"/>
      <c r="H301" s="53"/>
      <c r="I301" s="53"/>
      <c r="J301" s="53"/>
      <c r="K301" s="53"/>
      <c r="L301" s="471"/>
      <c r="M301" s="53" t="s">
        <v>210</v>
      </c>
      <c r="N301" s="53"/>
      <c r="O301" s="53"/>
      <c r="P301" s="53"/>
      <c r="Q301" s="53"/>
      <c r="R301" s="502">
        <v>2.0</v>
      </c>
      <c r="S301" s="53"/>
      <c r="T301" s="53"/>
      <c r="U301" s="53"/>
      <c r="V301" s="471"/>
      <c r="W301" s="53" t="s">
        <v>210</v>
      </c>
      <c r="X301" s="53"/>
      <c r="Y301" s="53"/>
      <c r="Z301" s="53"/>
      <c r="AA301" s="53"/>
      <c r="AB301" s="505">
        <f t="shared" si="208"/>
        <v>2</v>
      </c>
      <c r="AC301" s="53"/>
      <c r="AD301" s="53"/>
      <c r="AE301" s="53"/>
      <c r="AF301" s="53"/>
      <c r="AG301" s="53"/>
      <c r="AH301" s="53"/>
      <c r="AI301" s="53"/>
      <c r="AJ301" s="53"/>
      <c r="AK301" s="53"/>
      <c r="AL301" s="504"/>
      <c r="AM301" s="53"/>
      <c r="AN301" s="53"/>
      <c r="AO301" s="53"/>
      <c r="AP301" s="53"/>
    </row>
    <row r="302" ht="15.75" customHeight="1">
      <c r="A302" s="53"/>
      <c r="B302" s="53"/>
      <c r="C302" s="53"/>
      <c r="D302" s="53"/>
      <c r="E302" s="53"/>
      <c r="F302" s="53"/>
      <c r="G302" s="53"/>
      <c r="H302" s="53"/>
      <c r="I302" s="53"/>
      <c r="J302" s="53"/>
      <c r="K302" s="53"/>
      <c r="L302" s="471"/>
      <c r="M302" s="496" t="s">
        <v>211</v>
      </c>
      <c r="N302" s="53"/>
      <c r="O302" s="53"/>
      <c r="P302" s="53"/>
      <c r="Q302" s="53"/>
      <c r="R302" s="506">
        <v>8.0</v>
      </c>
      <c r="S302" s="53"/>
      <c r="T302" s="53"/>
      <c r="U302" s="53"/>
      <c r="V302" s="471"/>
      <c r="W302" s="496" t="s">
        <v>211</v>
      </c>
      <c r="X302" s="53"/>
      <c r="Y302" s="53"/>
      <c r="Z302" s="53"/>
      <c r="AA302" s="53"/>
      <c r="AB302" s="506">
        <f t="shared" si="208"/>
        <v>8</v>
      </c>
      <c r="AC302" s="53"/>
      <c r="AD302" s="53"/>
      <c r="AE302" s="53"/>
      <c r="AF302" s="53"/>
      <c r="AG302" s="53"/>
      <c r="AH302" s="53"/>
      <c r="AI302" s="53"/>
      <c r="AJ302" s="53"/>
      <c r="AK302" s="53"/>
      <c r="AL302" s="507"/>
      <c r="AM302" s="53"/>
      <c r="AN302" s="53"/>
      <c r="AO302" s="53"/>
      <c r="AP302" s="53"/>
    </row>
    <row r="303" ht="15.75" customHeight="1">
      <c r="A303" s="53"/>
      <c r="B303" s="53"/>
      <c r="C303" s="485"/>
      <c r="D303" s="53"/>
      <c r="E303" s="53"/>
      <c r="F303" s="53"/>
      <c r="G303" s="53"/>
      <c r="H303" s="53"/>
      <c r="I303" s="53"/>
      <c r="J303" s="53"/>
      <c r="K303" s="53"/>
      <c r="L303" s="471"/>
      <c r="M303" s="508" t="s">
        <v>212</v>
      </c>
      <c r="N303" s="53"/>
      <c r="O303" s="53"/>
      <c r="P303" s="53"/>
      <c r="Q303" s="53"/>
      <c r="R303" s="506">
        <v>0.85</v>
      </c>
      <c r="S303" s="53"/>
      <c r="T303" s="53"/>
      <c r="U303" s="53"/>
      <c r="V303" s="471"/>
      <c r="W303" s="508" t="s">
        <v>212</v>
      </c>
      <c r="X303" s="53"/>
      <c r="Y303" s="53"/>
      <c r="Z303" s="53"/>
      <c r="AA303" s="53"/>
      <c r="AB303" s="506">
        <v>0.85</v>
      </c>
      <c r="AC303" s="53"/>
      <c r="AD303" s="53"/>
      <c r="AE303" s="53"/>
      <c r="AF303" s="53"/>
      <c r="AG303" s="53"/>
      <c r="AH303" s="53"/>
      <c r="AI303" s="53"/>
      <c r="AJ303" s="53"/>
      <c r="AK303" s="53"/>
      <c r="AL303" s="507"/>
      <c r="AM303" s="53"/>
      <c r="AN303" s="53"/>
      <c r="AO303" s="53"/>
      <c r="AP303" s="53"/>
    </row>
    <row r="304" ht="15.75" customHeight="1">
      <c r="A304" s="53"/>
      <c r="B304" s="53"/>
      <c r="C304" s="53"/>
      <c r="D304" s="53"/>
      <c r="E304" s="53"/>
      <c r="F304" s="53"/>
      <c r="G304" s="53"/>
      <c r="H304" s="53"/>
      <c r="I304" s="53"/>
      <c r="J304" s="53"/>
      <c r="K304" s="53"/>
      <c r="L304" s="471"/>
      <c r="M304" s="509" t="s">
        <v>213</v>
      </c>
      <c r="N304" s="53"/>
      <c r="O304" s="53"/>
      <c r="P304" s="53"/>
      <c r="Q304" s="53"/>
      <c r="R304" s="510">
        <f>(P233+Q233+R233+S233+T233)/5</f>
        <v>0.945521159</v>
      </c>
      <c r="S304" s="53"/>
      <c r="T304" s="53"/>
      <c r="U304" s="53"/>
      <c r="V304" s="471"/>
      <c r="W304" s="509" t="s">
        <v>213</v>
      </c>
      <c r="X304" s="53"/>
      <c r="Y304" s="53"/>
      <c r="Z304" s="53"/>
      <c r="AA304" s="53"/>
      <c r="AB304" s="510">
        <f>R304</f>
        <v>0.945521159</v>
      </c>
      <c r="AC304" s="53"/>
      <c r="AD304" s="53"/>
      <c r="AE304" s="53"/>
      <c r="AF304" s="53"/>
      <c r="AG304" s="511"/>
      <c r="AH304" s="53"/>
      <c r="AI304" s="53"/>
      <c r="AJ304" s="53"/>
      <c r="AK304" s="53"/>
      <c r="AL304" s="512"/>
      <c r="AM304" s="53"/>
      <c r="AN304" s="53"/>
      <c r="AO304" s="53"/>
      <c r="AP304" s="53"/>
    </row>
    <row r="305" ht="15.75" customHeight="1">
      <c r="A305" s="53"/>
      <c r="B305" s="53"/>
      <c r="C305" s="53"/>
      <c r="D305" s="53"/>
      <c r="E305" s="53"/>
      <c r="F305" s="53"/>
      <c r="G305" s="53"/>
      <c r="H305" s="53"/>
      <c r="I305" s="53"/>
      <c r="J305" s="53"/>
      <c r="K305" s="53"/>
      <c r="L305" s="471"/>
      <c r="M305" s="513" t="s">
        <v>214</v>
      </c>
      <c r="P305" s="53"/>
      <c r="Q305" s="53"/>
      <c r="R305" s="514">
        <f>(((R299-R300)/(R302-R300))*0.3)+(((R299-R301)/(R302-R301))*0.7)</f>
        <v>8.321951991</v>
      </c>
      <c r="S305" s="53"/>
      <c r="T305" s="53"/>
      <c r="U305" s="53"/>
      <c r="V305" s="471"/>
      <c r="W305" s="513" t="s">
        <v>214</v>
      </c>
      <c r="Z305" s="53"/>
      <c r="AA305" s="53"/>
      <c r="AB305" s="514">
        <f>((((AB299-AB300)/(AB302-AB300))*(1+T129))*0.3)+((((AB299-AB301)/(AB302-AB301))*(1+T129))*0.7)</f>
        <v>2.607988492</v>
      </c>
      <c r="AC305" s="53"/>
      <c r="AD305" s="53"/>
      <c r="AE305" s="53"/>
      <c r="AF305" s="53"/>
      <c r="AG305" s="513"/>
      <c r="AJ305" s="53"/>
      <c r="AK305" s="53"/>
      <c r="AL305" s="515"/>
      <c r="AM305" s="53"/>
      <c r="AN305" s="53"/>
      <c r="AO305" s="53"/>
      <c r="AP305" s="53"/>
    </row>
    <row r="306" ht="15.75" customHeight="1">
      <c r="A306" s="53"/>
      <c r="B306" s="53"/>
      <c r="C306" s="53"/>
      <c r="D306" s="53"/>
      <c r="E306" s="53"/>
      <c r="F306" s="53"/>
      <c r="G306" s="53"/>
      <c r="H306" s="53"/>
      <c r="I306" s="53"/>
      <c r="J306" s="53"/>
      <c r="K306" s="53"/>
      <c r="L306" s="471"/>
      <c r="M306" s="70" t="s">
        <v>215</v>
      </c>
      <c r="Q306" s="53"/>
      <c r="R306" s="505">
        <f>R305*R303</f>
        <v>7.073659193</v>
      </c>
      <c r="S306" s="53"/>
      <c r="T306" s="53"/>
      <c r="U306" s="53"/>
      <c r="V306" s="471"/>
      <c r="W306" s="70" t="s">
        <v>215</v>
      </c>
      <c r="AA306" s="53"/>
      <c r="AB306" s="505">
        <f>AB305*AB303</f>
        <v>2.216790218</v>
      </c>
      <c r="AC306" s="53"/>
      <c r="AD306" s="53"/>
      <c r="AE306" s="53"/>
      <c r="AF306" s="53"/>
      <c r="AG306" s="70"/>
      <c r="AK306" s="53"/>
      <c r="AL306" s="504"/>
      <c r="AM306" s="53"/>
      <c r="AN306" s="53"/>
      <c r="AO306" s="53"/>
      <c r="AP306" s="53"/>
    </row>
    <row r="307" ht="15.75" customHeight="1">
      <c r="A307" s="53"/>
      <c r="B307" s="53"/>
      <c r="C307" s="53"/>
      <c r="D307" s="53"/>
      <c r="E307" s="53"/>
      <c r="F307" s="53"/>
      <c r="G307" s="53"/>
      <c r="H307" s="53"/>
      <c r="I307" s="53"/>
      <c r="J307" s="53"/>
      <c r="K307" s="53"/>
      <c r="L307" s="471"/>
      <c r="M307" s="482" t="s">
        <v>216</v>
      </c>
      <c r="N307" s="516"/>
      <c r="O307" s="516"/>
      <c r="P307" s="516"/>
      <c r="Q307" s="481"/>
      <c r="R307" s="517">
        <f>R305*0.8</f>
        <v>6.657561593</v>
      </c>
      <c r="S307" s="53"/>
      <c r="T307" s="53"/>
      <c r="U307" s="53"/>
      <c r="V307" s="471"/>
      <c r="W307" s="482" t="s">
        <v>216</v>
      </c>
      <c r="X307" s="516"/>
      <c r="Y307" s="516"/>
      <c r="Z307" s="516"/>
      <c r="AA307" s="481"/>
      <c r="AB307" s="517">
        <f>AB305*0.8</f>
        <v>2.086390794</v>
      </c>
      <c r="AC307" s="53"/>
      <c r="AD307" s="53"/>
      <c r="AE307" s="53"/>
      <c r="AF307" s="53"/>
      <c r="AG307" s="70"/>
      <c r="AK307" s="53"/>
      <c r="AL307" s="515"/>
      <c r="AM307" s="53"/>
      <c r="AN307" s="53"/>
      <c r="AO307" s="53"/>
      <c r="AP307" s="53"/>
    </row>
    <row r="308" ht="15.75" customHeight="1">
      <c r="A308" s="53"/>
      <c r="B308" s="53"/>
      <c r="C308" s="53"/>
      <c r="D308" s="53"/>
      <c r="E308" s="53"/>
      <c r="F308" s="53"/>
      <c r="G308" s="53"/>
      <c r="H308" s="53"/>
      <c r="I308" s="53"/>
      <c r="J308" s="53"/>
      <c r="K308" s="53"/>
      <c r="L308" s="518"/>
      <c r="M308" s="518"/>
      <c r="N308" s="518"/>
      <c r="O308" s="518"/>
      <c r="P308" s="53"/>
      <c r="Q308" s="518"/>
      <c r="R308" s="519"/>
      <c r="S308" s="518"/>
      <c r="T308" s="53"/>
      <c r="U308" s="53"/>
      <c r="V308" s="518"/>
      <c r="W308" s="518"/>
      <c r="X308" s="518"/>
      <c r="Y308" s="518"/>
      <c r="Z308" s="518"/>
      <c r="AA308" s="518"/>
      <c r="AB308" s="519"/>
      <c r="AC308" s="518"/>
      <c r="AD308" s="53"/>
      <c r="AE308" s="53"/>
      <c r="AF308" s="518"/>
      <c r="AG308" s="518"/>
      <c r="AH308" s="518"/>
      <c r="AI308" s="518"/>
      <c r="AJ308" s="518"/>
      <c r="AK308" s="518"/>
      <c r="AL308" s="519"/>
      <c r="AM308" s="518"/>
      <c r="AN308" s="53"/>
      <c r="AO308" s="53"/>
      <c r="AP308" s="53"/>
    </row>
    <row r="309" ht="15.75" customHeight="1">
      <c r="A309" s="53"/>
      <c r="B309" s="53"/>
      <c r="C309" s="53"/>
      <c r="D309" s="53"/>
      <c r="E309" s="53"/>
      <c r="F309" s="53"/>
      <c r="G309" s="53"/>
      <c r="H309" s="53"/>
      <c r="I309" s="53"/>
      <c r="J309" s="53"/>
      <c r="K309" s="59"/>
      <c r="L309" s="53"/>
      <c r="M309" s="53"/>
      <c r="N309" s="53"/>
      <c r="O309" s="53"/>
      <c r="P309" s="520"/>
      <c r="Q309" s="53"/>
      <c r="R309" s="66"/>
      <c r="S309" s="59"/>
      <c r="T309" s="53"/>
      <c r="U309" s="53"/>
      <c r="V309" s="58"/>
      <c r="W309" s="53"/>
      <c r="X309" s="53"/>
      <c r="Y309" s="53"/>
      <c r="Z309" s="53"/>
      <c r="AA309" s="53"/>
      <c r="AB309" s="66"/>
      <c r="AC309" s="59"/>
      <c r="AD309" s="53"/>
      <c r="AE309" s="53"/>
      <c r="AF309" s="58"/>
      <c r="AG309" s="53"/>
      <c r="AH309" s="53"/>
      <c r="AI309" s="53"/>
      <c r="AJ309" s="53"/>
      <c r="AK309" s="53"/>
      <c r="AL309" s="66"/>
      <c r="AM309" s="59"/>
      <c r="AN309" s="53"/>
      <c r="AO309" s="53"/>
      <c r="AP309" s="53"/>
    </row>
    <row r="310" ht="15.75" customHeight="1">
      <c r="A310" s="53"/>
      <c r="B310" s="53"/>
      <c r="C310" s="53"/>
      <c r="D310" s="53"/>
      <c r="E310" s="53"/>
      <c r="F310" s="53"/>
      <c r="G310" s="53"/>
      <c r="H310" s="53"/>
      <c r="I310" s="53"/>
      <c r="J310" s="53"/>
      <c r="K310" s="59"/>
      <c r="L310" s="471"/>
      <c r="M310" s="521" t="s">
        <v>217</v>
      </c>
      <c r="N310" s="458"/>
      <c r="O310" s="458"/>
      <c r="P310" s="458"/>
      <c r="Q310" s="522"/>
      <c r="R310" s="523">
        <f>R297*R305</f>
        <v>181.1760846</v>
      </c>
      <c r="S310" s="59"/>
      <c r="T310" s="53"/>
      <c r="U310" s="53"/>
      <c r="V310" s="524"/>
      <c r="W310" s="521" t="s">
        <v>217</v>
      </c>
      <c r="X310" s="458"/>
      <c r="Y310" s="458"/>
      <c r="Z310" s="458"/>
      <c r="AA310" s="522"/>
      <c r="AB310" s="523">
        <f>AB297*AB305</f>
        <v>139.415334</v>
      </c>
      <c r="AC310" s="59"/>
      <c r="AD310" s="53"/>
      <c r="AE310" s="53"/>
      <c r="AF310" s="524"/>
      <c r="AG310" s="521" t="s">
        <v>217</v>
      </c>
      <c r="AH310" s="458"/>
      <c r="AI310" s="458"/>
      <c r="AJ310" s="458"/>
      <c r="AK310" s="522"/>
      <c r="AL310" s="523">
        <f>(AB310*0.3)+(R310*0.7)</f>
        <v>168.6478594</v>
      </c>
      <c r="AM310" s="59"/>
      <c r="AN310" s="53"/>
      <c r="AO310" s="53"/>
      <c r="AP310" s="53"/>
    </row>
    <row r="311" ht="15.75" customHeight="1">
      <c r="A311" s="53"/>
      <c r="B311" s="53"/>
      <c r="C311" s="53"/>
      <c r="D311" s="53"/>
      <c r="E311" s="53"/>
      <c r="F311" s="53"/>
      <c r="G311" s="53"/>
      <c r="H311" s="53"/>
      <c r="I311" s="53"/>
      <c r="J311" s="53"/>
      <c r="K311" s="59"/>
      <c r="L311" s="471"/>
      <c r="M311" s="495" t="s">
        <v>218</v>
      </c>
      <c r="N311" s="53"/>
      <c r="O311" s="53"/>
      <c r="P311" s="53"/>
      <c r="Q311" s="53"/>
      <c r="R311" s="525">
        <f>R310/J278-100%</f>
        <v>0.9481299416</v>
      </c>
      <c r="S311" s="59"/>
      <c r="T311" s="53"/>
      <c r="U311" s="53"/>
      <c r="V311" s="524"/>
      <c r="W311" s="495" t="s">
        <v>218</v>
      </c>
      <c r="X311" s="53"/>
      <c r="Y311" s="53"/>
      <c r="Z311" s="53"/>
      <c r="AA311" s="53"/>
      <c r="AB311" s="525">
        <f>AB310/J278-100%</f>
        <v>0.4990896133</v>
      </c>
      <c r="AC311" s="59"/>
      <c r="AD311" s="53"/>
      <c r="AE311" s="53"/>
      <c r="AF311" s="524"/>
      <c r="AG311" s="495" t="s">
        <v>218</v>
      </c>
      <c r="AH311" s="53"/>
      <c r="AI311" s="53"/>
      <c r="AJ311" s="53"/>
      <c r="AK311" s="53"/>
      <c r="AL311" s="525">
        <f>(AB311+R311)/2</f>
        <v>0.7236097774</v>
      </c>
      <c r="AM311" s="59"/>
      <c r="AN311" s="53"/>
      <c r="AO311" s="53"/>
      <c r="AP311" s="53"/>
    </row>
    <row r="312" ht="15.75" customHeight="1">
      <c r="A312" s="53"/>
      <c r="B312" s="53"/>
      <c r="C312" s="53"/>
      <c r="D312" s="53"/>
      <c r="E312" s="53"/>
      <c r="F312" s="53"/>
      <c r="G312" s="53"/>
      <c r="H312" s="53"/>
      <c r="I312" s="53"/>
      <c r="J312" s="53"/>
      <c r="K312" s="59"/>
      <c r="L312" s="471"/>
      <c r="M312" s="526" t="s">
        <v>219</v>
      </c>
      <c r="O312" s="527"/>
      <c r="P312" s="527"/>
      <c r="Q312" s="527"/>
      <c r="R312" s="528">
        <f>RRI(J300,J278,R310)</f>
        <v>0.2098958233</v>
      </c>
      <c r="S312" s="59"/>
      <c r="T312" s="53"/>
      <c r="U312" s="53"/>
      <c r="V312" s="524"/>
      <c r="W312" s="526" t="s">
        <v>219</v>
      </c>
      <c r="Y312" s="527"/>
      <c r="Z312" s="527"/>
      <c r="AA312" s="527"/>
      <c r="AB312" s="528">
        <f>RRI(J300,J278,AB310)</f>
        <v>0.1226295142</v>
      </c>
      <c r="AC312" s="59"/>
      <c r="AD312" s="53"/>
      <c r="AE312" s="53"/>
      <c r="AF312" s="524"/>
      <c r="AG312" s="526" t="s">
        <v>219</v>
      </c>
      <c r="AI312" s="527"/>
      <c r="AJ312" s="527"/>
      <c r="AK312" s="527"/>
      <c r="AL312" s="528">
        <f>RRI(J300,J278,AL310)</f>
        <v>0.185377115</v>
      </c>
      <c r="AM312" s="59"/>
      <c r="AN312" s="53"/>
      <c r="AO312" s="53"/>
      <c r="AP312" s="53"/>
    </row>
    <row r="313" ht="15.75" customHeight="1">
      <c r="A313" s="53"/>
      <c r="B313" s="53"/>
      <c r="C313" s="53"/>
      <c r="D313" s="53"/>
      <c r="E313" s="53"/>
      <c r="F313" s="53"/>
      <c r="G313" s="53"/>
      <c r="H313" s="53"/>
      <c r="I313" s="53"/>
      <c r="J313" s="53"/>
      <c r="K313" s="59"/>
      <c r="L313" s="471"/>
      <c r="M313" s="495" t="s">
        <v>220</v>
      </c>
      <c r="N313" s="53"/>
      <c r="O313" s="53"/>
      <c r="P313" s="53"/>
      <c r="Q313" s="53"/>
      <c r="R313" s="529">
        <f>J287</f>
        <v>0.07004946742</v>
      </c>
      <c r="S313" s="59"/>
      <c r="T313" s="53"/>
      <c r="U313" s="53"/>
      <c r="V313" s="524"/>
      <c r="W313" s="495" t="s">
        <v>220</v>
      </c>
      <c r="X313" s="53"/>
      <c r="Y313" s="53"/>
      <c r="Z313" s="53"/>
      <c r="AA313" s="53"/>
      <c r="AB313" s="529">
        <f>R313</f>
        <v>0.07004946742</v>
      </c>
      <c r="AC313" s="59"/>
      <c r="AD313" s="53"/>
      <c r="AE313" s="53"/>
      <c r="AF313" s="524"/>
      <c r="AG313" s="495" t="s">
        <v>220</v>
      </c>
      <c r="AH313" s="53"/>
      <c r="AI313" s="53"/>
      <c r="AJ313" s="53"/>
      <c r="AK313" s="53"/>
      <c r="AL313" s="529">
        <f>AB313</f>
        <v>0.07004946742</v>
      </c>
      <c r="AM313" s="59"/>
      <c r="AN313" s="53"/>
      <c r="AO313" s="53"/>
      <c r="AP313" s="53"/>
    </row>
    <row r="314" ht="15.75" customHeight="1">
      <c r="A314" s="53"/>
      <c r="B314" s="53"/>
      <c r="C314" s="53"/>
      <c r="D314" s="53"/>
      <c r="E314" s="53"/>
      <c r="F314" s="53"/>
      <c r="G314" s="53"/>
      <c r="H314" s="53"/>
      <c r="I314" s="53"/>
      <c r="J314" s="53"/>
      <c r="K314" s="59"/>
      <c r="L314" s="471"/>
      <c r="M314" s="530" t="s">
        <v>221</v>
      </c>
      <c r="N314" s="531"/>
      <c r="O314" s="531"/>
      <c r="P314" s="468"/>
      <c r="Q314" s="531"/>
      <c r="R314" s="532">
        <f>R312+R313</f>
        <v>0.2799452907</v>
      </c>
      <c r="S314" s="59"/>
      <c r="T314" s="53"/>
      <c r="U314" s="53"/>
      <c r="V314" s="524"/>
      <c r="W314" s="530" t="s">
        <v>221</v>
      </c>
      <c r="X314" s="531"/>
      <c r="Y314" s="531"/>
      <c r="Z314" s="531"/>
      <c r="AA314" s="531"/>
      <c r="AB314" s="532">
        <f>AB312+AB313</f>
        <v>0.1926789816</v>
      </c>
      <c r="AC314" s="59"/>
      <c r="AD314" s="53"/>
      <c r="AE314" s="53"/>
      <c r="AF314" s="524"/>
      <c r="AG314" s="530" t="s">
        <v>221</v>
      </c>
      <c r="AH314" s="531"/>
      <c r="AI314" s="531"/>
      <c r="AJ314" s="531"/>
      <c r="AK314" s="531"/>
      <c r="AL314" s="532">
        <f>AL312+AL313</f>
        <v>0.2554265825</v>
      </c>
      <c r="AM314" s="59"/>
      <c r="AN314" s="53"/>
      <c r="AO314" s="53"/>
      <c r="AP314" s="53"/>
    </row>
    <row r="315" ht="15.75" customHeight="1">
      <c r="A315" s="53"/>
      <c r="B315" s="53"/>
      <c r="C315" s="53"/>
      <c r="D315" s="53"/>
      <c r="E315" s="53"/>
      <c r="F315" s="53"/>
      <c r="G315" s="53"/>
      <c r="H315" s="53"/>
      <c r="I315" s="53"/>
      <c r="J315" s="53"/>
      <c r="K315" s="59"/>
      <c r="L315" s="53"/>
      <c r="M315" s="470" t="s">
        <v>222</v>
      </c>
      <c r="P315" s="533"/>
      <c r="Q315" s="53"/>
      <c r="R315" s="525">
        <f>R310/J292-100%</f>
        <v>0.5098007048</v>
      </c>
      <c r="S315" s="59"/>
      <c r="T315" s="53"/>
      <c r="U315" s="53"/>
      <c r="V315" s="58"/>
      <c r="W315" s="470" t="s">
        <v>223</v>
      </c>
      <c r="Z315" s="53"/>
      <c r="AA315" s="53"/>
      <c r="AB315" s="525">
        <f>AB310/J292-100%</f>
        <v>0.1617944503</v>
      </c>
      <c r="AC315" s="59"/>
      <c r="AD315" s="53"/>
      <c r="AE315" s="53"/>
      <c r="AF315" s="58"/>
      <c r="AG315" s="470" t="s">
        <v>224</v>
      </c>
      <c r="AJ315" s="53"/>
      <c r="AK315" s="53"/>
      <c r="AL315" s="525">
        <f>AL310/J292-100%</f>
        <v>0.4053988284</v>
      </c>
      <c r="AM315" s="59"/>
      <c r="AN315" s="53"/>
      <c r="AO315" s="53"/>
      <c r="AP315" s="53"/>
    </row>
    <row r="316" ht="15.75" customHeight="1">
      <c r="A316" s="53"/>
      <c r="B316" s="53"/>
      <c r="C316" s="53"/>
      <c r="D316" s="53"/>
      <c r="E316" s="53"/>
      <c r="F316" s="53"/>
      <c r="G316" s="53"/>
      <c r="H316" s="53"/>
      <c r="I316" s="53"/>
      <c r="J316" s="53"/>
      <c r="K316" s="59"/>
      <c r="L316" s="471"/>
      <c r="M316" s="534" t="s">
        <v>225</v>
      </c>
      <c r="O316" s="535"/>
      <c r="P316" s="535"/>
      <c r="Q316" s="535"/>
      <c r="R316" s="536">
        <f>RRI(J300,J292,R310)</f>
        <v>0.1249154783</v>
      </c>
      <c r="S316" s="59"/>
      <c r="T316" s="53"/>
      <c r="U316" s="53"/>
      <c r="V316" s="524"/>
      <c r="W316" s="534" t="s">
        <v>225</v>
      </c>
      <c r="Y316" s="535"/>
      <c r="Z316" s="535"/>
      <c r="AA316" s="535"/>
      <c r="AB316" s="536">
        <f>RRI(J300,J292,AB310)</f>
        <v>0.04377855727</v>
      </c>
      <c r="AC316" s="59"/>
      <c r="AD316" s="53"/>
      <c r="AE316" s="53"/>
      <c r="AF316" s="524"/>
      <c r="AG316" s="534" t="s">
        <v>225</v>
      </c>
      <c r="AI316" s="535"/>
      <c r="AJ316" s="535"/>
      <c r="AK316" s="535"/>
      <c r="AL316" s="536">
        <f>RRI(J300,J292,AL310)</f>
        <v>0.1021189086</v>
      </c>
      <c r="AM316" s="59"/>
      <c r="AN316" s="53"/>
      <c r="AO316" s="53"/>
      <c r="AP316" s="53"/>
    </row>
    <row r="317" ht="15.75" customHeight="1">
      <c r="A317" s="53"/>
      <c r="B317" s="53"/>
      <c r="C317" s="53"/>
      <c r="D317" s="53"/>
      <c r="E317" s="53"/>
      <c r="F317" s="53"/>
      <c r="G317" s="53"/>
      <c r="H317" s="53"/>
      <c r="I317" s="53"/>
      <c r="J317" s="53"/>
      <c r="K317" s="59"/>
      <c r="L317" s="471"/>
      <c r="M317" s="495" t="s">
        <v>220</v>
      </c>
      <c r="N317" s="53"/>
      <c r="O317" s="53"/>
      <c r="P317" s="53"/>
      <c r="Q317" s="53"/>
      <c r="R317" s="529">
        <f>J287</f>
        <v>0.07004946742</v>
      </c>
      <c r="S317" s="59"/>
      <c r="T317" s="53"/>
      <c r="U317" s="53"/>
      <c r="V317" s="524"/>
      <c r="W317" s="495" t="s">
        <v>220</v>
      </c>
      <c r="X317" s="53"/>
      <c r="Y317" s="53"/>
      <c r="Z317" s="53"/>
      <c r="AA317" s="53"/>
      <c r="AB317" s="529">
        <f>R317</f>
        <v>0.07004946742</v>
      </c>
      <c r="AC317" s="59"/>
      <c r="AD317" s="53"/>
      <c r="AE317" s="53"/>
      <c r="AF317" s="524"/>
      <c r="AG317" s="495" t="s">
        <v>220</v>
      </c>
      <c r="AH317" s="53"/>
      <c r="AI317" s="53"/>
      <c r="AJ317" s="53"/>
      <c r="AK317" s="53"/>
      <c r="AL317" s="529">
        <f>AB317</f>
        <v>0.07004946742</v>
      </c>
      <c r="AM317" s="59"/>
      <c r="AN317" s="53"/>
      <c r="AO317" s="53"/>
      <c r="AP317" s="53"/>
    </row>
    <row r="318" ht="15.75" customHeight="1">
      <c r="A318" s="53"/>
      <c r="B318" s="53"/>
      <c r="C318" s="53"/>
      <c r="D318" s="53"/>
      <c r="E318" s="53"/>
      <c r="F318" s="53"/>
      <c r="G318" s="53"/>
      <c r="H318" s="53"/>
      <c r="I318" s="53"/>
      <c r="J318" s="53"/>
      <c r="K318" s="59"/>
      <c r="L318" s="471"/>
      <c r="M318" s="537" t="s">
        <v>221</v>
      </c>
      <c r="N318" s="475"/>
      <c r="O318" s="475"/>
      <c r="P318" s="538"/>
      <c r="Q318" s="475"/>
      <c r="R318" s="539">
        <f>R316+R317</f>
        <v>0.1949649457</v>
      </c>
      <c r="S318" s="59"/>
      <c r="T318" s="53"/>
      <c r="U318" s="53"/>
      <c r="V318" s="524"/>
      <c r="W318" s="537" t="s">
        <v>221</v>
      </c>
      <c r="X318" s="475"/>
      <c r="Y318" s="475"/>
      <c r="Z318" s="475"/>
      <c r="AA318" s="475"/>
      <c r="AB318" s="539">
        <f>AB316+AB317</f>
        <v>0.1138280247</v>
      </c>
      <c r="AC318" s="59"/>
      <c r="AD318" s="53"/>
      <c r="AE318" s="53"/>
      <c r="AF318" s="524"/>
      <c r="AG318" s="537" t="s">
        <v>221</v>
      </c>
      <c r="AH318" s="475"/>
      <c r="AI318" s="475"/>
      <c r="AJ318" s="475"/>
      <c r="AK318" s="475"/>
      <c r="AL318" s="539">
        <f>AL316+AL317</f>
        <v>0.172168376</v>
      </c>
      <c r="AM318" s="59"/>
      <c r="AN318" s="53"/>
      <c r="AO318" s="53"/>
      <c r="AP318" s="53"/>
    </row>
    <row r="319" ht="15.75" customHeight="1">
      <c r="A319" s="53"/>
      <c r="B319" s="53"/>
      <c r="C319" s="53"/>
      <c r="D319" s="53"/>
      <c r="E319" s="53"/>
      <c r="F319" s="53"/>
      <c r="G319" s="53"/>
      <c r="H319" s="53"/>
      <c r="I319" s="53"/>
      <c r="J319" s="53"/>
      <c r="K319" s="59"/>
      <c r="L319" s="53"/>
      <c r="M319" s="53"/>
      <c r="N319" s="53"/>
      <c r="O319" s="53"/>
      <c r="P319" s="53"/>
      <c r="Q319" s="53"/>
      <c r="R319" s="540"/>
      <c r="S319" s="59"/>
      <c r="T319" s="53"/>
      <c r="U319" s="53"/>
      <c r="V319" s="58"/>
      <c r="W319" s="481"/>
      <c r="X319" s="481"/>
      <c r="Y319" s="481"/>
      <c r="Z319" s="481"/>
      <c r="AA319" s="481"/>
      <c r="AB319" s="540"/>
      <c r="AC319" s="59"/>
      <c r="AD319" s="53"/>
      <c r="AE319" s="53"/>
      <c r="AF319" s="58"/>
      <c r="AG319" s="481"/>
      <c r="AH319" s="481"/>
      <c r="AI319" s="481"/>
      <c r="AJ319" s="481"/>
      <c r="AK319" s="481"/>
      <c r="AL319" s="540"/>
      <c r="AM319" s="59"/>
      <c r="AN319" s="53"/>
      <c r="AO319" s="53"/>
      <c r="AP319" s="53"/>
    </row>
    <row r="320" ht="15.75" customHeight="1">
      <c r="A320" s="53"/>
      <c r="B320" s="53"/>
      <c r="C320" s="53"/>
      <c r="D320" s="53"/>
      <c r="E320" s="53"/>
      <c r="F320" s="53"/>
      <c r="G320" s="53"/>
      <c r="H320" s="53"/>
      <c r="I320" s="53"/>
      <c r="J320" s="53"/>
      <c r="K320" s="59"/>
      <c r="L320" s="471"/>
      <c r="M320" s="541" t="s">
        <v>226</v>
      </c>
      <c r="N320" s="542"/>
      <c r="O320" s="542"/>
      <c r="P320" s="542"/>
      <c r="Q320" s="542"/>
      <c r="R320" s="543">
        <f>R297*R306</f>
        <v>153.9996719</v>
      </c>
      <c r="S320" s="59"/>
      <c r="T320" s="53"/>
      <c r="U320" s="53"/>
      <c r="V320" s="524"/>
      <c r="W320" s="541" t="s">
        <v>226</v>
      </c>
      <c r="X320" s="542"/>
      <c r="Y320" s="542"/>
      <c r="Z320" s="542"/>
      <c r="AA320" s="542"/>
      <c r="AB320" s="543">
        <f>AB297*AB306</f>
        <v>118.5030339</v>
      </c>
      <c r="AC320" s="59"/>
      <c r="AD320" s="53"/>
      <c r="AE320" s="53"/>
      <c r="AF320" s="524"/>
      <c r="AG320" s="541" t="s">
        <v>226</v>
      </c>
      <c r="AH320" s="542"/>
      <c r="AI320" s="542"/>
      <c r="AJ320" s="542"/>
      <c r="AK320" s="542"/>
      <c r="AL320" s="523">
        <f>(AB320*0.3)+(R320*0.7)</f>
        <v>143.3506805</v>
      </c>
      <c r="AM320" s="59"/>
      <c r="AN320" s="53"/>
      <c r="AO320" s="53"/>
      <c r="AP320" s="53"/>
    </row>
    <row r="321" ht="15.75" customHeight="1">
      <c r="A321" s="53"/>
      <c r="B321" s="53"/>
      <c r="C321" s="53"/>
      <c r="D321" s="53"/>
      <c r="E321" s="53"/>
      <c r="F321" s="53"/>
      <c r="G321" s="53"/>
      <c r="H321" s="53"/>
      <c r="I321" s="53"/>
      <c r="J321" s="53"/>
      <c r="K321" s="59"/>
      <c r="L321" s="471"/>
      <c r="M321" s="495" t="s">
        <v>218</v>
      </c>
      <c r="N321" s="53"/>
      <c r="O321" s="53"/>
      <c r="P321" s="53"/>
      <c r="Q321" s="53"/>
      <c r="R321" s="529">
        <f>R320/J278-100%</f>
        <v>0.6559104504</v>
      </c>
      <c r="S321" s="59"/>
      <c r="T321" s="53"/>
      <c r="U321" s="53"/>
      <c r="V321" s="524"/>
      <c r="W321" s="495" t="s">
        <v>218</v>
      </c>
      <c r="X321" s="53"/>
      <c r="Y321" s="53"/>
      <c r="Z321" s="53"/>
      <c r="AA321" s="53"/>
      <c r="AB321" s="529">
        <f>AB320/J278-100%</f>
        <v>0.2742261713</v>
      </c>
      <c r="AC321" s="59"/>
      <c r="AD321" s="53"/>
      <c r="AE321" s="53"/>
      <c r="AF321" s="524"/>
      <c r="AG321" s="495" t="s">
        <v>218</v>
      </c>
      <c r="AH321" s="53"/>
      <c r="AI321" s="53"/>
      <c r="AJ321" s="53"/>
      <c r="AK321" s="53"/>
      <c r="AL321" s="529">
        <f>AL320/J278-100%</f>
        <v>0.5414051667</v>
      </c>
      <c r="AM321" s="59"/>
      <c r="AN321" s="53"/>
      <c r="AO321" s="53"/>
      <c r="AP321" s="53"/>
    </row>
    <row r="322" ht="15.75" customHeight="1">
      <c r="A322" s="53"/>
      <c r="B322" s="53"/>
      <c r="C322" s="53"/>
      <c r="D322" s="53"/>
      <c r="E322" s="53"/>
      <c r="F322" s="53"/>
      <c r="G322" s="53"/>
      <c r="H322" s="53"/>
      <c r="I322" s="53"/>
      <c r="J322" s="53"/>
      <c r="K322" s="59"/>
      <c r="L322" s="471"/>
      <c r="M322" s="526" t="s">
        <v>219</v>
      </c>
      <c r="O322" s="527"/>
      <c r="P322" s="535"/>
      <c r="Q322" s="535"/>
      <c r="R322" s="544">
        <f>RRI(J300,J278,R320)</f>
        <v>0.1549999257</v>
      </c>
      <c r="S322" s="59"/>
      <c r="T322" s="53"/>
      <c r="U322" s="53"/>
      <c r="V322" s="524"/>
      <c r="W322" s="526" t="s">
        <v>219</v>
      </c>
      <c r="Y322" s="527"/>
      <c r="Z322" s="535"/>
      <c r="AA322" s="535"/>
      <c r="AB322" s="544">
        <f>RRI(J300,J278,AB320)</f>
        <v>0.07169309989</v>
      </c>
      <c r="AC322" s="59"/>
      <c r="AD322" s="53"/>
      <c r="AE322" s="53"/>
      <c r="AF322" s="524"/>
      <c r="AG322" s="526" t="s">
        <v>219</v>
      </c>
      <c r="AI322" s="527"/>
      <c r="AJ322" s="535"/>
      <c r="AK322" s="535"/>
      <c r="AL322" s="544">
        <f>RRI(J300,J278,AL320)</f>
        <v>0.1315936904</v>
      </c>
      <c r="AM322" s="59"/>
      <c r="AN322" s="53"/>
      <c r="AO322" s="53"/>
      <c r="AP322" s="53"/>
    </row>
    <row r="323" ht="15.75" customHeight="1">
      <c r="A323" s="53"/>
      <c r="B323" s="53"/>
      <c r="C323" s="53"/>
      <c r="D323" s="53"/>
      <c r="E323" s="53"/>
      <c r="F323" s="53"/>
      <c r="G323" s="53"/>
      <c r="H323" s="53"/>
      <c r="I323" s="53"/>
      <c r="J323" s="53"/>
      <c r="K323" s="59"/>
      <c r="L323" s="471"/>
      <c r="M323" s="495" t="s">
        <v>220</v>
      </c>
      <c r="N323" s="53"/>
      <c r="O323" s="53"/>
      <c r="P323" s="53"/>
      <c r="Q323" s="53"/>
      <c r="R323" s="529">
        <f>J287</f>
        <v>0.07004946742</v>
      </c>
      <c r="S323" s="59"/>
      <c r="T323" s="53"/>
      <c r="U323" s="53"/>
      <c r="V323" s="524"/>
      <c r="W323" s="495" t="s">
        <v>220</v>
      </c>
      <c r="X323" s="53"/>
      <c r="Y323" s="53"/>
      <c r="Z323" s="53"/>
      <c r="AA323" s="53"/>
      <c r="AB323" s="529">
        <f>R323</f>
        <v>0.07004946742</v>
      </c>
      <c r="AC323" s="59"/>
      <c r="AD323" s="53"/>
      <c r="AE323" s="53"/>
      <c r="AF323" s="524"/>
      <c r="AG323" s="495" t="s">
        <v>220</v>
      </c>
      <c r="AH323" s="53"/>
      <c r="AI323" s="53"/>
      <c r="AJ323" s="53"/>
      <c r="AK323" s="53"/>
      <c r="AL323" s="529">
        <f>AB323</f>
        <v>0.07004946742</v>
      </c>
      <c r="AM323" s="59"/>
      <c r="AN323" s="53"/>
      <c r="AO323" s="53"/>
      <c r="AP323" s="53"/>
    </row>
    <row r="324" ht="15.75" customHeight="1">
      <c r="A324" s="53"/>
      <c r="B324" s="53"/>
      <c r="C324" s="53"/>
      <c r="D324" s="53"/>
      <c r="E324" s="53"/>
      <c r="F324" s="53"/>
      <c r="G324" s="53"/>
      <c r="H324" s="53"/>
      <c r="I324" s="53"/>
      <c r="J324" s="53"/>
      <c r="K324" s="59"/>
      <c r="L324" s="471"/>
      <c r="M324" s="530" t="s">
        <v>221</v>
      </c>
      <c r="N324" s="531"/>
      <c r="O324" s="531"/>
      <c r="P324" s="468"/>
      <c r="Q324" s="531"/>
      <c r="R324" s="545">
        <f>R322+R323</f>
        <v>0.2250493931</v>
      </c>
      <c r="S324" s="59"/>
      <c r="T324" s="53"/>
      <c r="U324" s="53"/>
      <c r="V324" s="524"/>
      <c r="W324" s="530" t="s">
        <v>221</v>
      </c>
      <c r="X324" s="531"/>
      <c r="Y324" s="531"/>
      <c r="Z324" s="531"/>
      <c r="AA324" s="531"/>
      <c r="AB324" s="545">
        <f>AB322+AB323</f>
        <v>0.1417425673</v>
      </c>
      <c r="AC324" s="59"/>
      <c r="AD324" s="53"/>
      <c r="AE324" s="53"/>
      <c r="AF324" s="524"/>
      <c r="AG324" s="530" t="s">
        <v>221</v>
      </c>
      <c r="AH324" s="531"/>
      <c r="AI324" s="531"/>
      <c r="AJ324" s="531"/>
      <c r="AK324" s="531"/>
      <c r="AL324" s="545">
        <f>AL322+AL323</f>
        <v>0.2016431579</v>
      </c>
      <c r="AM324" s="59"/>
      <c r="AN324" s="53"/>
      <c r="AO324" s="53"/>
      <c r="AP324" s="53"/>
    </row>
    <row r="325" ht="15.75" customHeight="1">
      <c r="A325" s="53"/>
      <c r="B325" s="53"/>
      <c r="C325" s="53"/>
      <c r="D325" s="53"/>
      <c r="E325" s="53"/>
      <c r="F325" s="53"/>
      <c r="G325" s="53"/>
      <c r="H325" s="53"/>
      <c r="I325" s="53"/>
      <c r="J325" s="53"/>
      <c r="K325" s="59"/>
      <c r="L325" s="471"/>
      <c r="M325" s="470" t="s">
        <v>227</v>
      </c>
      <c r="P325" s="533"/>
      <c r="Q325" s="53"/>
      <c r="R325" s="546">
        <f>R320/J292-100%</f>
        <v>0.283330599</v>
      </c>
      <c r="S325" s="59"/>
      <c r="T325" s="53"/>
      <c r="U325" s="53"/>
      <c r="V325" s="524"/>
      <c r="W325" s="470" t="s">
        <v>228</v>
      </c>
      <c r="Z325" s="53"/>
      <c r="AA325" s="53"/>
      <c r="AB325" s="546">
        <f>AB320/J292-100%</f>
        <v>-0.01247471726</v>
      </c>
      <c r="AC325" s="59"/>
      <c r="AD325" s="53"/>
      <c r="AE325" s="53"/>
      <c r="AF325" s="58"/>
      <c r="AG325" s="470" t="s">
        <v>229</v>
      </c>
      <c r="AJ325" s="53"/>
      <c r="AK325" s="53"/>
      <c r="AL325" s="546">
        <f>AL320/J292-100%</f>
        <v>0.1945890042</v>
      </c>
      <c r="AM325" s="59"/>
      <c r="AN325" s="53"/>
      <c r="AO325" s="53"/>
      <c r="AP325" s="53"/>
    </row>
    <row r="326" ht="15.75" customHeight="1">
      <c r="A326" s="53"/>
      <c r="B326" s="53"/>
      <c r="C326" s="53"/>
      <c r="D326" s="53"/>
      <c r="E326" s="53"/>
      <c r="F326" s="53"/>
      <c r="G326" s="53"/>
      <c r="H326" s="53"/>
      <c r="I326" s="53"/>
      <c r="J326" s="53"/>
      <c r="K326" s="59"/>
      <c r="L326" s="471"/>
      <c r="M326" s="534" t="s">
        <v>225</v>
      </c>
      <c r="O326" s="535"/>
      <c r="P326" s="535"/>
      <c r="Q326" s="535"/>
      <c r="R326" s="544">
        <f>RRI(J300,J292,R320)</f>
        <v>0.07387534429</v>
      </c>
      <c r="S326" s="59"/>
      <c r="T326" s="53"/>
      <c r="U326" s="53"/>
      <c r="V326" s="524"/>
      <c r="W326" s="534" t="s">
        <v>225</v>
      </c>
      <c r="Y326" s="535"/>
      <c r="Z326" s="535"/>
      <c r="AA326" s="535"/>
      <c r="AB326" s="544">
        <f>RRI(J300,J292,AB320)</f>
        <v>-0.003580198541</v>
      </c>
      <c r="AC326" s="59"/>
      <c r="AD326" s="53"/>
      <c r="AE326" s="53"/>
      <c r="AF326" s="524"/>
      <c r="AG326" s="534" t="s">
        <v>225</v>
      </c>
      <c r="AI326" s="535"/>
      <c r="AJ326" s="535"/>
      <c r="AK326" s="535"/>
      <c r="AL326" s="544">
        <f>RRI(J300,J292,AL320)</f>
        <v>0.05211311007</v>
      </c>
      <c r="AM326" s="59"/>
      <c r="AN326" s="53"/>
      <c r="AO326" s="53"/>
      <c r="AP326" s="53"/>
    </row>
    <row r="327" ht="15.75" customHeight="1">
      <c r="A327" s="53"/>
      <c r="B327" s="53"/>
      <c r="C327" s="53"/>
      <c r="D327" s="53"/>
      <c r="E327" s="53"/>
      <c r="F327" s="53"/>
      <c r="G327" s="53"/>
      <c r="H327" s="53"/>
      <c r="I327" s="53"/>
      <c r="J327" s="53"/>
      <c r="K327" s="59"/>
      <c r="L327" s="471"/>
      <c r="M327" s="495" t="s">
        <v>220</v>
      </c>
      <c r="N327" s="53"/>
      <c r="O327" s="53"/>
      <c r="P327" s="53"/>
      <c r="Q327" s="53"/>
      <c r="R327" s="529">
        <f>J287</f>
        <v>0.07004946742</v>
      </c>
      <c r="S327" s="59"/>
      <c r="T327" s="53"/>
      <c r="U327" s="53"/>
      <c r="V327" s="524"/>
      <c r="W327" s="495" t="s">
        <v>220</v>
      </c>
      <c r="X327" s="53"/>
      <c r="Y327" s="53"/>
      <c r="Z327" s="53"/>
      <c r="AA327" s="53"/>
      <c r="AB327" s="529">
        <f>R327</f>
        <v>0.07004946742</v>
      </c>
      <c r="AC327" s="59"/>
      <c r="AD327" s="53"/>
      <c r="AE327" s="53"/>
      <c r="AF327" s="524"/>
      <c r="AG327" s="495" t="s">
        <v>220</v>
      </c>
      <c r="AH327" s="53"/>
      <c r="AI327" s="53"/>
      <c r="AJ327" s="53"/>
      <c r="AK327" s="53"/>
      <c r="AL327" s="529">
        <f>AB327</f>
        <v>0.07004946742</v>
      </c>
      <c r="AM327" s="59"/>
      <c r="AN327" s="53"/>
      <c r="AO327" s="53"/>
      <c r="AP327" s="53"/>
    </row>
    <row r="328" ht="15.75" customHeight="1">
      <c r="A328" s="53"/>
      <c r="B328" s="53"/>
      <c r="C328" s="53"/>
      <c r="D328" s="53"/>
      <c r="E328" s="53"/>
      <c r="F328" s="53"/>
      <c r="G328" s="53"/>
      <c r="H328" s="53"/>
      <c r="I328" s="53"/>
      <c r="J328" s="53"/>
      <c r="K328" s="59"/>
      <c r="L328" s="471"/>
      <c r="M328" s="537" t="s">
        <v>221</v>
      </c>
      <c r="N328" s="475"/>
      <c r="O328" s="475"/>
      <c r="P328" s="538"/>
      <c r="Q328" s="538"/>
      <c r="R328" s="547">
        <f>R326+R327</f>
        <v>0.1439248117</v>
      </c>
      <c r="S328" s="59"/>
      <c r="T328" s="53"/>
      <c r="U328" s="53"/>
      <c r="V328" s="524"/>
      <c r="W328" s="537" t="s">
        <v>221</v>
      </c>
      <c r="X328" s="475"/>
      <c r="Y328" s="475"/>
      <c r="Z328" s="538"/>
      <c r="AA328" s="538"/>
      <c r="AB328" s="547">
        <f>AB326+AB327</f>
        <v>0.06646926888</v>
      </c>
      <c r="AC328" s="59"/>
      <c r="AD328" s="53"/>
      <c r="AE328" s="53"/>
      <c r="AF328" s="524"/>
      <c r="AG328" s="537" t="s">
        <v>221</v>
      </c>
      <c r="AH328" s="475"/>
      <c r="AI328" s="475"/>
      <c r="AJ328" s="538"/>
      <c r="AK328" s="538"/>
      <c r="AL328" s="547">
        <f>AL326+AL327</f>
        <v>0.1221625775</v>
      </c>
      <c r="AM328" s="59"/>
      <c r="AN328" s="53"/>
      <c r="AO328" s="53"/>
      <c r="AP328" s="53"/>
    </row>
    <row r="329" ht="15.75" customHeight="1">
      <c r="A329" s="53"/>
      <c r="B329" s="53"/>
      <c r="C329" s="53"/>
      <c r="D329" s="53"/>
      <c r="E329" s="53"/>
      <c r="F329" s="53"/>
      <c r="G329" s="53"/>
      <c r="H329" s="53"/>
      <c r="I329" s="53"/>
      <c r="J329" s="53"/>
      <c r="K329" s="59"/>
      <c r="L329" s="518"/>
      <c r="M329" s="518"/>
      <c r="N329" s="518"/>
      <c r="O329" s="518"/>
      <c r="P329" s="53"/>
      <c r="Q329" s="518"/>
      <c r="R329" s="548"/>
      <c r="S329" s="549"/>
      <c r="T329" s="53"/>
      <c r="U329" s="53"/>
      <c r="V329" s="550"/>
      <c r="W329" s="518"/>
      <c r="X329" s="518"/>
      <c r="Y329" s="518"/>
      <c r="Z329" s="518"/>
      <c r="AA329" s="518"/>
      <c r="AB329" s="548"/>
      <c r="AC329" s="549"/>
      <c r="AD329" s="53"/>
      <c r="AE329" s="53"/>
      <c r="AF329" s="550"/>
      <c r="AG329" s="518"/>
      <c r="AH329" s="518"/>
      <c r="AI329" s="518"/>
      <c r="AJ329" s="518"/>
      <c r="AK329" s="518"/>
      <c r="AL329" s="548"/>
      <c r="AM329" s="549"/>
      <c r="AN329" s="53"/>
      <c r="AO329" s="53"/>
      <c r="AP329" s="53"/>
    </row>
    <row r="330" ht="15.75" customHeight="1">
      <c r="A330" s="53"/>
      <c r="B330" s="53"/>
      <c r="C330" s="53"/>
      <c r="D330" s="53"/>
      <c r="E330" s="53"/>
      <c r="F330" s="53"/>
      <c r="G330" s="53"/>
      <c r="H330" s="53"/>
      <c r="I330" s="53"/>
      <c r="J330" s="53"/>
      <c r="K330" s="53"/>
      <c r="L330" s="53"/>
      <c r="M330" s="53"/>
      <c r="N330" s="53"/>
      <c r="O330" s="53"/>
      <c r="P330" s="520"/>
      <c r="Q330" s="53"/>
      <c r="R330" s="66"/>
      <c r="S330" s="53"/>
      <c r="T330" s="53"/>
      <c r="U330" s="53"/>
      <c r="V330" s="53"/>
      <c r="W330" s="53"/>
      <c r="X330" s="53"/>
      <c r="Y330" s="53"/>
      <c r="Z330" s="53"/>
      <c r="AA330" s="53"/>
      <c r="AB330" s="66"/>
      <c r="AC330" s="53"/>
      <c r="AD330" s="53"/>
      <c r="AE330" s="53"/>
      <c r="AF330" s="53"/>
      <c r="AG330" s="53"/>
      <c r="AH330" s="53"/>
      <c r="AI330" s="53"/>
      <c r="AJ330" s="53"/>
      <c r="AK330" s="53"/>
      <c r="AL330" s="66"/>
      <c r="AM330" s="53"/>
      <c r="AN330" s="53"/>
      <c r="AO330" s="53"/>
      <c r="AP330" s="53"/>
    </row>
    <row r="331" ht="15.75" customHeight="1">
      <c r="A331" s="53"/>
      <c r="B331" s="53"/>
      <c r="C331" s="70"/>
      <c r="L331" s="471"/>
      <c r="M331" s="551" t="s">
        <v>230</v>
      </c>
      <c r="R331" s="543">
        <f>R297*R307</f>
        <v>144.9408677</v>
      </c>
      <c r="S331" s="53"/>
      <c r="T331" s="53"/>
      <c r="U331" s="53"/>
      <c r="V331" s="471"/>
      <c r="W331" s="551" t="s">
        <v>230</v>
      </c>
      <c r="AB331" s="543">
        <f>AB297*AB307</f>
        <v>111.5322672</v>
      </c>
      <c r="AC331" s="53"/>
      <c r="AD331" s="53"/>
      <c r="AE331" s="53"/>
      <c r="AF331" s="471"/>
      <c r="AG331" s="551" t="s">
        <v>230</v>
      </c>
      <c r="AL331" s="523">
        <f>(AB331*0.3)+(R331*0.7)</f>
        <v>134.9182875</v>
      </c>
      <c r="AM331" s="53"/>
      <c r="AN331" s="53"/>
      <c r="AO331" s="53"/>
      <c r="AP331" s="53"/>
    </row>
    <row r="332" ht="15.75" customHeight="1">
      <c r="A332" s="53"/>
      <c r="B332" s="53"/>
      <c r="C332" s="53"/>
      <c r="D332" s="53"/>
      <c r="E332" s="53"/>
      <c r="F332" s="53"/>
      <c r="G332" s="53"/>
      <c r="H332" s="53"/>
      <c r="I332" s="53"/>
      <c r="J332" s="53"/>
      <c r="K332" s="53"/>
      <c r="L332" s="471"/>
      <c r="M332" s="495" t="s">
        <v>218</v>
      </c>
      <c r="N332" s="53"/>
      <c r="O332" s="53"/>
      <c r="P332" s="53"/>
      <c r="Q332" s="53"/>
      <c r="R332" s="529">
        <f>R331/J278-100%</f>
        <v>0.5585039533</v>
      </c>
      <c r="S332" s="53"/>
      <c r="T332" s="53"/>
      <c r="U332" s="53"/>
      <c r="V332" s="471"/>
      <c r="W332" s="495" t="s">
        <v>218</v>
      </c>
      <c r="X332" s="53"/>
      <c r="Y332" s="53"/>
      <c r="Z332" s="53"/>
      <c r="AA332" s="53"/>
      <c r="AB332" s="529">
        <f>AB331/J278-100%</f>
        <v>0.1992716906</v>
      </c>
      <c r="AC332" s="53"/>
      <c r="AD332" s="53"/>
      <c r="AE332" s="53"/>
      <c r="AF332" s="471"/>
      <c r="AG332" s="495" t="s">
        <v>218</v>
      </c>
      <c r="AH332" s="53"/>
      <c r="AI332" s="53"/>
      <c r="AJ332" s="53"/>
      <c r="AK332" s="53"/>
      <c r="AL332" s="529">
        <f>AL331/J278-100%</f>
        <v>0.4507342745</v>
      </c>
      <c r="AM332" s="53"/>
      <c r="AN332" s="53"/>
      <c r="AO332" s="53"/>
      <c r="AP332" s="53"/>
    </row>
    <row r="333" ht="15.75" customHeight="1">
      <c r="A333" s="53"/>
      <c r="B333" s="53"/>
      <c r="C333" s="53"/>
      <c r="D333" s="53"/>
      <c r="E333" s="53"/>
      <c r="F333" s="53"/>
      <c r="G333" s="53"/>
      <c r="H333" s="53"/>
      <c r="I333" s="53"/>
      <c r="J333" s="53"/>
      <c r="K333" s="53"/>
      <c r="L333" s="471"/>
      <c r="M333" s="526" t="s">
        <v>219</v>
      </c>
      <c r="O333" s="527"/>
      <c r="P333" s="535"/>
      <c r="Q333" s="535"/>
      <c r="R333" s="544">
        <f>RRI(J300,J278,R331)</f>
        <v>0.1351660719</v>
      </c>
      <c r="S333" s="53"/>
      <c r="T333" s="53"/>
      <c r="U333" s="53"/>
      <c r="V333" s="471"/>
      <c r="W333" s="526" t="s">
        <v>219</v>
      </c>
      <c r="Y333" s="527"/>
      <c r="Z333" s="535"/>
      <c r="AA333" s="535"/>
      <c r="AB333" s="544">
        <f>RRI(J300,J278,AB331)</f>
        <v>0.05328980502</v>
      </c>
      <c r="AC333" s="53"/>
      <c r="AD333" s="53"/>
      <c r="AE333" s="53"/>
      <c r="AF333" s="471"/>
      <c r="AG333" s="526" t="s">
        <v>219</v>
      </c>
      <c r="AI333" s="527"/>
      <c r="AJ333" s="535"/>
      <c r="AK333" s="535"/>
      <c r="AL333" s="544">
        <f>RRI(J300,J278,AL331)</f>
        <v>0.1121617725</v>
      </c>
      <c r="AM333" s="53"/>
      <c r="AN333" s="53"/>
      <c r="AO333" s="53"/>
      <c r="AP333" s="53"/>
    </row>
    <row r="334" ht="15.75" customHeight="1">
      <c r="A334" s="53"/>
      <c r="B334" s="53"/>
      <c r="C334" s="53"/>
      <c r="D334" s="53"/>
      <c r="E334" s="53"/>
      <c r="F334" s="53"/>
      <c r="G334" s="53"/>
      <c r="H334" s="53"/>
      <c r="I334" s="53"/>
      <c r="J334" s="53"/>
      <c r="K334" s="53"/>
      <c r="L334" s="471"/>
      <c r="M334" s="495" t="s">
        <v>220</v>
      </c>
      <c r="N334" s="53"/>
      <c r="O334" s="53"/>
      <c r="P334" s="53"/>
      <c r="Q334" s="53"/>
      <c r="R334" s="529">
        <f>J287</f>
        <v>0.07004946742</v>
      </c>
      <c r="S334" s="53"/>
      <c r="T334" s="53"/>
      <c r="U334" s="53"/>
      <c r="V334" s="471"/>
      <c r="W334" s="495" t="s">
        <v>220</v>
      </c>
      <c r="X334" s="53"/>
      <c r="Y334" s="53"/>
      <c r="Z334" s="53"/>
      <c r="AA334" s="53"/>
      <c r="AB334" s="529">
        <f>R334</f>
        <v>0.07004946742</v>
      </c>
      <c r="AC334" s="53"/>
      <c r="AD334" s="53"/>
      <c r="AE334" s="53"/>
      <c r="AF334" s="471"/>
      <c r="AG334" s="495" t="s">
        <v>220</v>
      </c>
      <c r="AH334" s="53"/>
      <c r="AI334" s="53"/>
      <c r="AJ334" s="53"/>
      <c r="AK334" s="53"/>
      <c r="AL334" s="529">
        <f>AB334</f>
        <v>0.07004946742</v>
      </c>
      <c r="AM334" s="53"/>
      <c r="AN334" s="53"/>
      <c r="AO334" s="53"/>
      <c r="AP334" s="53"/>
    </row>
    <row r="335" ht="15.75" customHeight="1">
      <c r="A335" s="53"/>
      <c r="B335" s="53"/>
      <c r="C335" s="53"/>
      <c r="D335" s="53"/>
      <c r="E335" s="53"/>
      <c r="F335" s="53"/>
      <c r="G335" s="53"/>
      <c r="H335" s="53"/>
      <c r="I335" s="53"/>
      <c r="J335" s="53"/>
      <c r="K335" s="53"/>
      <c r="L335" s="471"/>
      <c r="M335" s="530" t="s">
        <v>221</v>
      </c>
      <c r="N335" s="531"/>
      <c r="O335" s="531"/>
      <c r="P335" s="531"/>
      <c r="Q335" s="531"/>
      <c r="R335" s="545">
        <f>R333+R334</f>
        <v>0.2052155393</v>
      </c>
      <c r="S335" s="53"/>
      <c r="T335" s="53"/>
      <c r="U335" s="53"/>
      <c r="V335" s="471"/>
      <c r="W335" s="530" t="s">
        <v>221</v>
      </c>
      <c r="X335" s="531"/>
      <c r="Y335" s="531"/>
      <c r="Z335" s="531"/>
      <c r="AA335" s="531"/>
      <c r="AB335" s="545">
        <f>AB333+AB334</f>
        <v>0.1233392724</v>
      </c>
      <c r="AC335" s="53"/>
      <c r="AD335" s="53"/>
      <c r="AE335" s="53"/>
      <c r="AF335" s="471"/>
      <c r="AG335" s="530" t="s">
        <v>221</v>
      </c>
      <c r="AH335" s="531"/>
      <c r="AI335" s="531"/>
      <c r="AJ335" s="531"/>
      <c r="AK335" s="531"/>
      <c r="AL335" s="545">
        <f>AL333+AL334</f>
        <v>0.1822112399</v>
      </c>
      <c r="AM335" s="53"/>
      <c r="AN335" s="53"/>
      <c r="AO335" s="53"/>
      <c r="AP335" s="53"/>
    </row>
    <row r="336" ht="15.75" customHeight="1">
      <c r="A336" s="53"/>
      <c r="B336" s="53"/>
      <c r="C336" s="53"/>
      <c r="D336" s="53"/>
      <c r="E336" s="53"/>
      <c r="F336" s="53"/>
      <c r="G336" s="53"/>
      <c r="H336" s="53"/>
      <c r="I336" s="53"/>
      <c r="J336" s="53"/>
      <c r="K336" s="53"/>
      <c r="L336" s="53"/>
      <c r="M336" s="470" t="s">
        <v>231</v>
      </c>
      <c r="P336" s="53"/>
      <c r="Q336" s="53"/>
      <c r="R336" s="546">
        <f>R331/J292-100%</f>
        <v>0.2078405638</v>
      </c>
      <c r="S336" s="53"/>
      <c r="T336" s="53"/>
      <c r="U336" s="53"/>
      <c r="V336" s="53"/>
      <c r="W336" s="470" t="s">
        <v>232</v>
      </c>
      <c r="Z336" s="53"/>
      <c r="AA336" s="53"/>
      <c r="AB336" s="546">
        <f>AB331/J292-100%</f>
        <v>-0.07056443978</v>
      </c>
      <c r="AC336" s="53"/>
      <c r="AD336" s="53"/>
      <c r="AE336" s="53"/>
      <c r="AF336" s="53"/>
      <c r="AG336" s="470" t="s">
        <v>233</v>
      </c>
      <c r="AJ336" s="53"/>
      <c r="AK336" s="53"/>
      <c r="AL336" s="546">
        <f>AL331/J292-100%</f>
        <v>0.1243190627</v>
      </c>
      <c r="AM336" s="53"/>
      <c r="AN336" s="53"/>
      <c r="AO336" s="53"/>
      <c r="AP336" s="53"/>
    </row>
    <row r="337" ht="15.75" customHeight="1">
      <c r="A337" s="53"/>
      <c r="B337" s="53"/>
      <c r="C337" s="53"/>
      <c r="D337" s="53"/>
      <c r="E337" s="53"/>
      <c r="F337" s="53"/>
      <c r="G337" s="53"/>
      <c r="H337" s="53"/>
      <c r="I337" s="53"/>
      <c r="J337" s="53"/>
      <c r="K337" s="53"/>
      <c r="L337" s="471"/>
      <c r="M337" s="534" t="s">
        <v>225</v>
      </c>
      <c r="O337" s="535"/>
      <c r="P337" s="535"/>
      <c r="Q337" s="535"/>
      <c r="R337" s="544">
        <f>RRI(J300,J292,R331)</f>
        <v>0.05543457554</v>
      </c>
      <c r="S337" s="53"/>
      <c r="T337" s="53"/>
      <c r="U337" s="53"/>
      <c r="V337" s="471"/>
      <c r="W337" s="534" t="s">
        <v>225</v>
      </c>
      <c r="Y337" s="535"/>
      <c r="Z337" s="535"/>
      <c r="AA337" s="535"/>
      <c r="AB337" s="544">
        <f>RRI(J300,J292,AB331)</f>
        <v>-0.02069088762</v>
      </c>
      <c r="AC337" s="53"/>
      <c r="AD337" s="53"/>
      <c r="AE337" s="53"/>
      <c r="AF337" s="471"/>
      <c r="AG337" s="534" t="s">
        <v>225</v>
      </c>
      <c r="AI337" s="535"/>
      <c r="AJ337" s="535"/>
      <c r="AK337" s="535"/>
      <c r="AL337" s="544">
        <f>RRI(J300,J292,AL331)</f>
        <v>0.03404604609</v>
      </c>
      <c r="AM337" s="53"/>
      <c r="AN337" s="53"/>
      <c r="AO337" s="53"/>
      <c r="AP337" s="53"/>
    </row>
    <row r="338" ht="15.75" customHeight="1">
      <c r="A338" s="53"/>
      <c r="B338" s="53"/>
      <c r="C338" s="53"/>
      <c r="D338" s="53"/>
      <c r="E338" s="53"/>
      <c r="F338" s="53"/>
      <c r="G338" s="53"/>
      <c r="H338" s="53"/>
      <c r="I338" s="53"/>
      <c r="J338" s="53"/>
      <c r="K338" s="53"/>
      <c r="L338" s="471"/>
      <c r="M338" s="495" t="s">
        <v>220</v>
      </c>
      <c r="N338" s="53"/>
      <c r="O338" s="53"/>
      <c r="P338" s="53"/>
      <c r="Q338" s="53"/>
      <c r="R338" s="529">
        <f>J287</f>
        <v>0.07004946742</v>
      </c>
      <c r="S338" s="53"/>
      <c r="T338" s="53"/>
      <c r="U338" s="53"/>
      <c r="V338" s="471"/>
      <c r="W338" s="495" t="s">
        <v>220</v>
      </c>
      <c r="X338" s="53"/>
      <c r="Y338" s="53"/>
      <c r="Z338" s="53"/>
      <c r="AA338" s="53"/>
      <c r="AB338" s="529">
        <f>R338</f>
        <v>0.07004946742</v>
      </c>
      <c r="AC338" s="53"/>
      <c r="AD338" s="53"/>
      <c r="AE338" s="53"/>
      <c r="AF338" s="471"/>
      <c r="AG338" s="495" t="s">
        <v>220</v>
      </c>
      <c r="AH338" s="53"/>
      <c r="AI338" s="53"/>
      <c r="AJ338" s="53"/>
      <c r="AK338" s="53"/>
      <c r="AL338" s="529">
        <f>AB338</f>
        <v>0.07004946742</v>
      </c>
      <c r="AM338" s="53"/>
      <c r="AN338" s="53"/>
      <c r="AO338" s="53"/>
      <c r="AP338" s="53"/>
    </row>
    <row r="339" ht="15.75" customHeight="1">
      <c r="A339" s="53"/>
      <c r="B339" s="53"/>
      <c r="C339" s="53"/>
      <c r="D339" s="53"/>
      <c r="E339" s="53"/>
      <c r="F339" s="53"/>
      <c r="G339" s="53"/>
      <c r="H339" s="53"/>
      <c r="I339" s="53"/>
      <c r="J339" s="53"/>
      <c r="K339" s="53"/>
      <c r="L339" s="471"/>
      <c r="M339" s="537" t="s">
        <v>221</v>
      </c>
      <c r="N339" s="475"/>
      <c r="O339" s="475"/>
      <c r="P339" s="538"/>
      <c r="Q339" s="538"/>
      <c r="R339" s="547">
        <f>R337+R338</f>
        <v>0.125484043</v>
      </c>
      <c r="S339" s="53"/>
      <c r="T339" s="53"/>
      <c r="U339" s="53"/>
      <c r="V339" s="471"/>
      <c r="W339" s="537" t="s">
        <v>221</v>
      </c>
      <c r="X339" s="475"/>
      <c r="Y339" s="475"/>
      <c r="Z339" s="538"/>
      <c r="AA339" s="538"/>
      <c r="AB339" s="547">
        <f>AB337+AB338</f>
        <v>0.0493585798</v>
      </c>
      <c r="AC339" s="53"/>
      <c r="AD339" s="53"/>
      <c r="AE339" s="53"/>
      <c r="AF339" s="471"/>
      <c r="AG339" s="537" t="s">
        <v>221</v>
      </c>
      <c r="AH339" s="475"/>
      <c r="AI339" s="475"/>
      <c r="AJ339" s="538"/>
      <c r="AK339" s="538"/>
      <c r="AL339" s="547">
        <f>AL337+AL338</f>
        <v>0.1040955135</v>
      </c>
      <c r="AM339" s="53"/>
      <c r="AN339" s="53"/>
      <c r="AO339" s="53"/>
      <c r="AP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row>
    <row r="341" ht="15.75" customHeight="1">
      <c r="A341" s="53"/>
      <c r="B341" s="53"/>
      <c r="C341" s="53"/>
      <c r="D341" s="53"/>
      <c r="E341" s="53"/>
      <c r="F341" s="53"/>
      <c r="G341" s="53"/>
      <c r="H341" s="53"/>
      <c r="I341" s="53"/>
      <c r="J341" s="53"/>
      <c r="K341" s="53"/>
      <c r="L341" s="53"/>
      <c r="M341" s="53"/>
      <c r="N341" s="53"/>
      <c r="O341" s="86" t="s">
        <v>234</v>
      </c>
      <c r="P341" s="86" t="s">
        <v>235</v>
      </c>
      <c r="Q341" s="86" t="s">
        <v>236</v>
      </c>
      <c r="R341" s="86" t="s">
        <v>237</v>
      </c>
      <c r="S341" s="86" t="s">
        <v>238</v>
      </c>
      <c r="T341" s="53"/>
      <c r="U341" s="53"/>
      <c r="V341" s="53"/>
      <c r="W341" s="53"/>
      <c r="X341" s="53"/>
      <c r="Y341" s="86" t="s">
        <v>239</v>
      </c>
      <c r="Z341" s="86" t="s">
        <v>240</v>
      </c>
      <c r="AA341" s="86" t="s">
        <v>241</v>
      </c>
      <c r="AB341" s="86" t="s">
        <v>242</v>
      </c>
      <c r="AC341" s="86" t="s">
        <v>243</v>
      </c>
      <c r="AD341" s="53"/>
      <c r="AE341" s="53"/>
      <c r="AF341" s="53"/>
      <c r="AG341" s="53"/>
      <c r="AH341" s="53"/>
      <c r="AI341" s="86" t="s">
        <v>244</v>
      </c>
      <c r="AJ341" s="86" t="s">
        <v>245</v>
      </c>
      <c r="AK341" s="86" t="s">
        <v>246</v>
      </c>
      <c r="AL341" s="86" t="s">
        <v>247</v>
      </c>
      <c r="AM341" s="86" t="s">
        <v>248</v>
      </c>
      <c r="AN341" s="53"/>
      <c r="AO341" s="53"/>
      <c r="AP341" s="53"/>
    </row>
    <row r="342" ht="15.75" customHeight="1">
      <c r="A342" s="53"/>
      <c r="B342" s="53"/>
      <c r="C342" s="53"/>
      <c r="D342" s="53"/>
      <c r="E342" s="53"/>
      <c r="F342" s="53"/>
      <c r="G342" s="53"/>
      <c r="H342" s="53"/>
      <c r="I342" s="53"/>
      <c r="J342" s="53"/>
      <c r="K342" s="53"/>
      <c r="L342" s="53"/>
      <c r="M342" s="552" t="s">
        <v>249</v>
      </c>
      <c r="O342" s="553">
        <f t="shared" ref="O342:S342" si="209">P168</f>
        <v>0.3807658114</v>
      </c>
      <c r="P342" s="553">
        <f t="shared" si="209"/>
        <v>0.3510548602</v>
      </c>
      <c r="Q342" s="553">
        <f t="shared" si="209"/>
        <v>0.4135339968</v>
      </c>
      <c r="R342" s="553">
        <f t="shared" si="209"/>
        <v>0.4495049522</v>
      </c>
      <c r="S342" s="553">
        <f t="shared" si="209"/>
        <v>0.4620148865</v>
      </c>
      <c r="T342" s="53"/>
      <c r="U342" s="53"/>
      <c r="V342" s="53"/>
      <c r="W342" s="552" t="s">
        <v>250</v>
      </c>
      <c r="Y342" s="553">
        <f t="shared" ref="Y342:AC342" si="210">P165</f>
        <v>0.177219895</v>
      </c>
      <c r="Z342" s="553">
        <f t="shared" si="210"/>
        <v>0.1686198678</v>
      </c>
      <c r="AA342" s="553">
        <f t="shared" si="210"/>
        <v>0.1846540289</v>
      </c>
      <c r="AB342" s="553">
        <f t="shared" si="210"/>
        <v>0.1968751334</v>
      </c>
      <c r="AC342" s="553">
        <f t="shared" si="210"/>
        <v>0.2056940148</v>
      </c>
      <c r="AD342" s="53"/>
      <c r="AE342" s="53"/>
      <c r="AF342" s="53"/>
      <c r="AG342" s="552" t="s">
        <v>251</v>
      </c>
      <c r="AI342" s="554">
        <f>K271</f>
        <v>14.13318771</v>
      </c>
      <c r="AJ342" s="554">
        <f t="shared" ref="AJ342:AM342" si="211">AI342</f>
        <v>14.13318771</v>
      </c>
      <c r="AK342" s="554">
        <f t="shared" si="211"/>
        <v>14.13318771</v>
      </c>
      <c r="AL342" s="554">
        <f t="shared" si="211"/>
        <v>14.13318771</v>
      </c>
      <c r="AM342" s="554">
        <f t="shared" si="211"/>
        <v>14.13318771</v>
      </c>
      <c r="AN342" s="53"/>
      <c r="AO342" s="53"/>
      <c r="AP342" s="53"/>
    </row>
    <row r="343" ht="15.75" customHeight="1">
      <c r="A343" s="555"/>
      <c r="B343" s="555"/>
      <c r="C343" s="555"/>
      <c r="D343" s="555"/>
      <c r="E343" s="555"/>
      <c r="F343" s="555"/>
      <c r="G343" s="555"/>
      <c r="H343" s="555"/>
      <c r="I343" s="555"/>
      <c r="J343" s="555"/>
      <c r="K343" s="555"/>
      <c r="L343" s="555"/>
      <c r="M343" s="556" t="s">
        <v>252</v>
      </c>
      <c r="N343" s="557"/>
      <c r="O343" s="558">
        <f>P169*R305</f>
        <v>169.0188461</v>
      </c>
      <c r="P343" s="558">
        <f>Q169*R305</f>
        <v>160.4403949</v>
      </c>
      <c r="Q343" s="558">
        <f>R169*R305</f>
        <v>160.8659628</v>
      </c>
      <c r="R343" s="558">
        <f>S169*R305</f>
        <v>168.5335553</v>
      </c>
      <c r="S343" s="559">
        <f>T169*R305</f>
        <v>181.1760846</v>
      </c>
      <c r="T343" s="555"/>
      <c r="U343" s="555"/>
      <c r="V343" s="555"/>
      <c r="W343" s="556" t="s">
        <v>253</v>
      </c>
      <c r="X343" s="557"/>
      <c r="Y343" s="558">
        <f>P167*AB305</f>
        <v>122.6871121</v>
      </c>
      <c r="Z343" s="558">
        <f>Q167*AB305</f>
        <v>125.8545273</v>
      </c>
      <c r="AA343" s="558">
        <f>R167*AB305</f>
        <v>130.1230684</v>
      </c>
      <c r="AB343" s="558">
        <f>S167*AB305</f>
        <v>134.722723</v>
      </c>
      <c r="AC343" s="559">
        <f>T167*AB305</f>
        <v>139.415334</v>
      </c>
      <c r="AD343" s="555"/>
      <c r="AE343" s="555"/>
      <c r="AF343" s="555"/>
      <c r="AG343" s="556" t="s">
        <v>253</v>
      </c>
      <c r="AH343" s="557"/>
      <c r="AI343" s="558">
        <f t="shared" ref="AI343:AM343" si="212">(Y343*0.3)+(O343*0.7)</f>
        <v>155.1193259</v>
      </c>
      <c r="AJ343" s="558">
        <f t="shared" si="212"/>
        <v>150.0646346</v>
      </c>
      <c r="AK343" s="558">
        <f t="shared" si="212"/>
        <v>151.6430945</v>
      </c>
      <c r="AL343" s="558">
        <f t="shared" si="212"/>
        <v>158.3903056</v>
      </c>
      <c r="AM343" s="559">
        <f t="shared" si="212"/>
        <v>168.6478594</v>
      </c>
      <c r="AN343" s="555"/>
      <c r="AO343" s="555"/>
      <c r="AP343" s="555"/>
    </row>
    <row r="344" ht="15.75" customHeight="1">
      <c r="A344" s="555"/>
      <c r="B344" s="555"/>
      <c r="C344" s="555"/>
      <c r="D344" s="555"/>
      <c r="E344" s="555"/>
      <c r="F344" s="555"/>
      <c r="G344" s="555"/>
      <c r="H344" s="555"/>
      <c r="I344" s="555"/>
      <c r="J344" s="555"/>
      <c r="K344" s="555"/>
      <c r="L344" s="555"/>
      <c r="M344" s="560" t="s">
        <v>254</v>
      </c>
      <c r="N344" s="561"/>
      <c r="O344" s="562">
        <f>P169*R306</f>
        <v>143.6660192</v>
      </c>
      <c r="P344" s="562">
        <f>Q169*R306</f>
        <v>136.3743356</v>
      </c>
      <c r="Q344" s="562">
        <f>R169*R306</f>
        <v>136.7360684</v>
      </c>
      <c r="R344" s="562">
        <f>S169*R306</f>
        <v>143.253522</v>
      </c>
      <c r="S344" s="563">
        <f>T169*R306</f>
        <v>153.9996719</v>
      </c>
      <c r="T344" s="555"/>
      <c r="U344" s="555"/>
      <c r="V344" s="555"/>
      <c r="W344" s="560" t="s">
        <v>255</v>
      </c>
      <c r="X344" s="561"/>
      <c r="Y344" s="562">
        <f>P167*AB306</f>
        <v>104.2840453</v>
      </c>
      <c r="Z344" s="562">
        <f>Q167*AB306</f>
        <v>106.9763482</v>
      </c>
      <c r="AA344" s="562">
        <f>R167*AB306</f>
        <v>110.6046081</v>
      </c>
      <c r="AB344" s="562">
        <f>S167*AB306</f>
        <v>114.5143146</v>
      </c>
      <c r="AC344" s="563">
        <f>T167*AB306</f>
        <v>118.5030339</v>
      </c>
      <c r="AD344" s="555"/>
      <c r="AE344" s="555"/>
      <c r="AF344" s="555"/>
      <c r="AG344" s="560" t="s">
        <v>255</v>
      </c>
      <c r="AH344" s="561"/>
      <c r="AI344" s="562">
        <f t="shared" ref="AI344:AM344" si="213">(Y344*0.3)+(O344*0.7)</f>
        <v>131.851427</v>
      </c>
      <c r="AJ344" s="562">
        <f t="shared" si="213"/>
        <v>127.5549394</v>
      </c>
      <c r="AK344" s="562">
        <f t="shared" si="213"/>
        <v>128.8966303</v>
      </c>
      <c r="AL344" s="562">
        <f t="shared" si="213"/>
        <v>134.6317598</v>
      </c>
      <c r="AM344" s="563">
        <f t="shared" si="213"/>
        <v>143.3506805</v>
      </c>
      <c r="AN344" s="555"/>
      <c r="AO344" s="555"/>
      <c r="AP344" s="555"/>
    </row>
    <row r="345" ht="15.75" customHeight="1">
      <c r="A345" s="555"/>
      <c r="B345" s="555"/>
      <c r="C345" s="555"/>
      <c r="D345" s="555"/>
      <c r="E345" s="555"/>
      <c r="F345" s="555"/>
      <c r="G345" s="555"/>
      <c r="H345" s="555"/>
      <c r="I345" s="555"/>
      <c r="J345" s="555"/>
      <c r="K345" s="555"/>
      <c r="L345" s="555"/>
      <c r="M345" s="564" t="s">
        <v>256</v>
      </c>
      <c r="O345" s="565">
        <f>P169*R307</f>
        <v>135.2150769</v>
      </c>
      <c r="P345" s="565">
        <f>Q169*R307</f>
        <v>128.3523159</v>
      </c>
      <c r="Q345" s="565">
        <f t="shared" ref="Q345:S345" si="214">R169*R307</f>
        <v>128.6927702</v>
      </c>
      <c r="R345" s="565">
        <f t="shared" si="214"/>
        <v>0</v>
      </c>
      <c r="S345" s="565">
        <f t="shared" si="214"/>
        <v>0</v>
      </c>
      <c r="T345" s="555"/>
      <c r="U345" s="555"/>
      <c r="V345" s="555"/>
      <c r="W345" s="564" t="s">
        <v>257</v>
      </c>
      <c r="Y345" s="565">
        <f>P167*AB307</f>
        <v>98.14968968</v>
      </c>
      <c r="Z345" s="565">
        <f>Q167*AB307</f>
        <v>100.6836218</v>
      </c>
      <c r="AA345" s="565">
        <f>R167*AB307</f>
        <v>104.0984547</v>
      </c>
      <c r="AB345" s="565">
        <f>S167*AB307</f>
        <v>107.7781784</v>
      </c>
      <c r="AC345" s="565">
        <f>T167*AB307</f>
        <v>111.5322672</v>
      </c>
      <c r="AD345" s="555"/>
      <c r="AE345" s="555"/>
      <c r="AF345" s="555"/>
      <c r="AG345" s="564" t="s">
        <v>257</v>
      </c>
      <c r="AI345" s="565">
        <f t="shared" ref="AI345:AM345" si="215">(O345+Y345)/2</f>
        <v>116.6823833</v>
      </c>
      <c r="AJ345" s="565">
        <f t="shared" si="215"/>
        <v>114.5179689</v>
      </c>
      <c r="AK345" s="565">
        <f t="shared" si="215"/>
        <v>116.3956125</v>
      </c>
      <c r="AL345" s="565">
        <f t="shared" si="215"/>
        <v>53.8890892</v>
      </c>
      <c r="AM345" s="565">
        <f t="shared" si="215"/>
        <v>55.76613361</v>
      </c>
      <c r="AN345" s="555"/>
      <c r="AO345" s="555"/>
      <c r="AP345" s="555"/>
    </row>
    <row r="346" ht="15.75" customHeight="1">
      <c r="A346" s="53"/>
      <c r="B346" s="53"/>
      <c r="C346" s="53"/>
      <c r="D346" s="53"/>
      <c r="E346" s="53"/>
      <c r="F346" s="53"/>
      <c r="G346" s="53"/>
      <c r="H346" s="53"/>
      <c r="I346" s="53"/>
      <c r="J346" s="53"/>
      <c r="K346" s="53"/>
      <c r="L346" s="53"/>
      <c r="M346" s="566" t="s">
        <v>258</v>
      </c>
      <c r="O346" s="567">
        <f>P117/J278</f>
        <v>0.06958466905</v>
      </c>
      <c r="P346" s="567">
        <f>Q117/J278</f>
        <v>0.06959139339</v>
      </c>
      <c r="Q346" s="567">
        <f>R117/J278</f>
        <v>0.06944934434</v>
      </c>
      <c r="R346" s="567">
        <f>S117/J278</f>
        <v>0.06972804014</v>
      </c>
      <c r="S346" s="567">
        <f>T117/J278</f>
        <v>0.07189389017</v>
      </c>
      <c r="T346" s="53"/>
      <c r="U346" s="53"/>
      <c r="V346" s="53"/>
      <c r="W346" s="566" t="s">
        <v>259</v>
      </c>
      <c r="Y346" s="567">
        <f t="shared" ref="Y346:AC346" si="216">O346</f>
        <v>0.06958466905</v>
      </c>
      <c r="Z346" s="567">
        <f t="shared" si="216"/>
        <v>0.06959139339</v>
      </c>
      <c r="AA346" s="567">
        <f t="shared" si="216"/>
        <v>0.06944934434</v>
      </c>
      <c r="AB346" s="567">
        <f t="shared" si="216"/>
        <v>0.06972804014</v>
      </c>
      <c r="AC346" s="567">
        <f t="shared" si="216"/>
        <v>0.07189389017</v>
      </c>
      <c r="AD346" s="53"/>
      <c r="AE346" s="53"/>
      <c r="AF346" s="53"/>
      <c r="AG346" s="566" t="s">
        <v>259</v>
      </c>
      <c r="AI346" s="567">
        <f t="shared" ref="AI346:AM346" si="217">Y346</f>
        <v>0.06958466905</v>
      </c>
      <c r="AJ346" s="567">
        <f t="shared" si="217"/>
        <v>0.06959139339</v>
      </c>
      <c r="AK346" s="567">
        <f t="shared" si="217"/>
        <v>0.06944934434</v>
      </c>
      <c r="AL346" s="567">
        <f t="shared" si="217"/>
        <v>0.06972804014</v>
      </c>
      <c r="AM346" s="567">
        <f t="shared" si="217"/>
        <v>0.07189389017</v>
      </c>
      <c r="AN346" s="53"/>
      <c r="AO346" s="53"/>
      <c r="AP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row>
    <row r="348" ht="15.75" customHeight="1">
      <c r="A348" s="53"/>
      <c r="B348" s="53"/>
      <c r="C348" s="53"/>
      <c r="D348" s="53"/>
      <c r="E348" s="53"/>
      <c r="F348" s="53"/>
      <c r="G348" s="53"/>
      <c r="H348" s="53"/>
      <c r="I348" s="53"/>
      <c r="J348" s="53"/>
      <c r="K348" s="53"/>
      <c r="L348" s="53"/>
      <c r="M348" s="568" t="s">
        <v>260</v>
      </c>
      <c r="T348" s="53"/>
      <c r="U348" s="53"/>
      <c r="V348" s="53"/>
      <c r="W348" s="569" t="s">
        <v>260</v>
      </c>
      <c r="AD348" s="53"/>
      <c r="AE348" s="53"/>
      <c r="AF348" s="53"/>
      <c r="AG348" s="569" t="s">
        <v>260</v>
      </c>
      <c r="AN348" s="53"/>
      <c r="AO348" s="53"/>
      <c r="AP348" s="53"/>
    </row>
    <row r="349" ht="15.75" customHeight="1">
      <c r="A349" s="53"/>
      <c r="B349" s="53"/>
      <c r="C349" s="53"/>
      <c r="D349" s="53"/>
      <c r="E349" s="53"/>
      <c r="F349" s="53"/>
      <c r="G349" s="53"/>
      <c r="H349" s="53"/>
      <c r="I349" s="53"/>
      <c r="J349" s="53"/>
      <c r="K349" s="53"/>
      <c r="L349" s="53"/>
      <c r="T349" s="53"/>
      <c r="U349" s="53"/>
      <c r="V349" s="53"/>
      <c r="AD349" s="53"/>
      <c r="AE349" s="53"/>
      <c r="AF349" s="53"/>
      <c r="AN349" s="53"/>
      <c r="AO349" s="53"/>
      <c r="AP349" s="53"/>
    </row>
    <row r="350" ht="15.75" customHeight="1">
      <c r="A350" s="53"/>
      <c r="B350" s="53"/>
      <c r="C350" s="53"/>
      <c r="D350" s="53"/>
      <c r="E350" s="53"/>
      <c r="F350" s="53"/>
      <c r="G350" s="53"/>
      <c r="H350" s="53"/>
      <c r="I350" s="53"/>
      <c r="J350" s="53"/>
      <c r="K350" s="53"/>
      <c r="L350" s="53"/>
      <c r="T350" s="53"/>
      <c r="U350" s="53"/>
      <c r="V350" s="53"/>
      <c r="AD350" s="53"/>
      <c r="AE350" s="53"/>
      <c r="AF350" s="53"/>
      <c r="AN350" s="53"/>
      <c r="AO350" s="53"/>
      <c r="AP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row>
    <row r="357" ht="15.75" customHeight="1">
      <c r="A357" s="53"/>
      <c r="B357" s="53"/>
      <c r="C357" s="53"/>
      <c r="D357" s="53"/>
      <c r="E357" s="53"/>
      <c r="F357" s="53"/>
      <c r="G357" s="53"/>
      <c r="H357" s="53"/>
      <c r="I357" s="53"/>
      <c r="J357" s="53"/>
      <c r="K357" s="53"/>
      <c r="L357" s="53"/>
      <c r="M357" s="518"/>
      <c r="N357" s="518"/>
      <c r="O357" s="518"/>
      <c r="P357" s="53"/>
      <c r="Q357" s="518"/>
      <c r="R357" s="518"/>
      <c r="S357" s="518"/>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row>
    <row r="358" ht="15.75" customHeight="1">
      <c r="A358" s="53"/>
      <c r="B358" s="53"/>
      <c r="C358" s="53"/>
      <c r="D358" s="53"/>
      <c r="E358" s="53"/>
      <c r="F358" s="53"/>
      <c r="G358" s="53"/>
      <c r="H358" s="53"/>
      <c r="I358" s="53"/>
      <c r="J358" s="53"/>
      <c r="K358" s="53"/>
      <c r="L358" s="59"/>
      <c r="M358" s="570" t="s">
        <v>261</v>
      </c>
      <c r="S358" s="32"/>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row>
    <row r="359" ht="15.75" customHeight="1">
      <c r="A359" s="555"/>
      <c r="B359" s="555"/>
      <c r="C359" s="555"/>
      <c r="D359" s="555"/>
      <c r="E359" s="555"/>
      <c r="F359" s="555"/>
      <c r="G359" s="555"/>
      <c r="H359" s="555"/>
      <c r="I359" s="555"/>
      <c r="J359" s="555"/>
      <c r="K359" s="555"/>
      <c r="L359" s="571"/>
      <c r="M359" s="572" t="s">
        <v>181</v>
      </c>
      <c r="O359" s="573" t="s">
        <v>234</v>
      </c>
      <c r="P359" s="573" t="s">
        <v>235</v>
      </c>
      <c r="Q359" s="573" t="s">
        <v>236</v>
      </c>
      <c r="R359" s="573" t="s">
        <v>237</v>
      </c>
      <c r="S359" s="574" t="s">
        <v>238</v>
      </c>
      <c r="T359" s="555"/>
      <c r="U359" s="555"/>
      <c r="V359" s="555"/>
      <c r="W359" s="555"/>
      <c r="X359" s="555"/>
      <c r="Y359" s="555"/>
      <c r="Z359" s="555"/>
      <c r="AA359" s="555"/>
      <c r="AB359" s="555"/>
      <c r="AC359" s="555"/>
      <c r="AD359" s="555"/>
      <c r="AE359" s="555"/>
      <c r="AF359" s="555"/>
      <c r="AG359" s="555"/>
      <c r="AH359" s="555"/>
      <c r="AI359" s="555"/>
      <c r="AJ359" s="555"/>
      <c r="AK359" s="555"/>
      <c r="AL359" s="555"/>
      <c r="AM359" s="555"/>
      <c r="AN359" s="555"/>
      <c r="AO359" s="555"/>
      <c r="AP359" s="555"/>
    </row>
    <row r="360" ht="15.75" customHeight="1">
      <c r="A360" s="555"/>
      <c r="B360" s="555"/>
      <c r="C360" s="555"/>
      <c r="D360" s="555"/>
      <c r="E360" s="555"/>
      <c r="F360" s="555"/>
      <c r="G360" s="555"/>
      <c r="H360" s="555"/>
      <c r="I360" s="555"/>
      <c r="J360" s="555"/>
      <c r="K360" s="555"/>
      <c r="L360" s="571"/>
      <c r="M360" s="575">
        <f>J271</f>
        <v>17.35097798</v>
      </c>
      <c r="O360" s="576">
        <f>P112*M360</f>
        <v>134.1643038</v>
      </c>
      <c r="P360" s="576">
        <f>Q112*M360</f>
        <v>121.0219289</v>
      </c>
      <c r="Q360" s="576">
        <f>R112*M360</f>
        <v>138.908668</v>
      </c>
      <c r="R360" s="576">
        <f>S112*M360</f>
        <v>154.6812339</v>
      </c>
      <c r="S360" s="577">
        <f>T112*M360</f>
        <v>168.6478594</v>
      </c>
      <c r="T360" s="555"/>
      <c r="U360" s="555"/>
      <c r="V360" s="555"/>
      <c r="W360" s="555"/>
      <c r="X360" s="555"/>
      <c r="Y360" s="555"/>
      <c r="Z360" s="555"/>
      <c r="AA360" s="555"/>
      <c r="AB360" s="555"/>
      <c r="AC360" s="555"/>
      <c r="AD360" s="555"/>
      <c r="AE360" s="555"/>
      <c r="AF360" s="555"/>
      <c r="AG360" s="555"/>
      <c r="AH360" s="555"/>
      <c r="AI360" s="555"/>
      <c r="AJ360" s="555"/>
      <c r="AK360" s="555"/>
      <c r="AL360" s="555"/>
      <c r="AM360" s="555"/>
      <c r="AN360" s="555"/>
      <c r="AO360" s="555"/>
      <c r="AP360" s="555"/>
    </row>
    <row r="361" ht="15.75" customHeight="1">
      <c r="A361" s="555"/>
      <c r="B361" s="555"/>
      <c r="C361" s="555"/>
      <c r="D361" s="555"/>
      <c r="E361" s="555"/>
      <c r="F361" s="555"/>
      <c r="G361" s="555"/>
      <c r="H361" s="555"/>
      <c r="I361" s="555"/>
      <c r="J361" s="555"/>
      <c r="K361" s="555"/>
      <c r="L361" s="571"/>
      <c r="M361" s="578" t="s">
        <v>262</v>
      </c>
      <c r="O361" s="573">
        <f t="shared" ref="O361:S361" si="218">O360</f>
        <v>134.1643038</v>
      </c>
      <c r="P361" s="573">
        <f t="shared" si="218"/>
        <v>121.0219289</v>
      </c>
      <c r="Q361" s="573">
        <f t="shared" si="218"/>
        <v>138.908668</v>
      </c>
      <c r="R361" s="573">
        <f t="shared" si="218"/>
        <v>154.6812339</v>
      </c>
      <c r="S361" s="574">
        <f t="shared" si="218"/>
        <v>168.6478594</v>
      </c>
      <c r="T361" s="555"/>
      <c r="U361" s="555"/>
      <c r="V361" s="555"/>
      <c r="W361" s="555"/>
      <c r="X361" s="555"/>
      <c r="Y361" s="555"/>
      <c r="Z361" s="555"/>
      <c r="AA361" s="555"/>
      <c r="AB361" s="555"/>
      <c r="AC361" s="555"/>
      <c r="AD361" s="555"/>
      <c r="AE361" s="555"/>
      <c r="AF361" s="555"/>
      <c r="AG361" s="555"/>
      <c r="AH361" s="555"/>
      <c r="AI361" s="555"/>
      <c r="AJ361" s="555"/>
      <c r="AK361" s="555"/>
      <c r="AL361" s="555"/>
      <c r="AM361" s="555"/>
      <c r="AN361" s="555"/>
      <c r="AO361" s="555"/>
      <c r="AP361" s="555"/>
    </row>
    <row r="362" ht="15.75" customHeight="1">
      <c r="A362" s="68"/>
      <c r="B362" s="68"/>
      <c r="C362" s="68"/>
      <c r="D362" s="68"/>
      <c r="E362" s="68"/>
      <c r="F362" s="68"/>
      <c r="G362" s="68"/>
      <c r="H362" s="68"/>
      <c r="I362" s="68"/>
      <c r="J362" s="68"/>
      <c r="K362" s="68"/>
      <c r="L362" s="93"/>
      <c r="M362" s="579" t="s">
        <v>263</v>
      </c>
      <c r="N362" s="580"/>
      <c r="O362" s="581">
        <f>(O361/J278)-1</f>
        <v>0.4426269228</v>
      </c>
      <c r="P362" s="582">
        <f>(P361/J278)-1</f>
        <v>0.3013110631</v>
      </c>
      <c r="Q362" s="581">
        <f>(Q361/J278)-1</f>
        <v>0.4936415915</v>
      </c>
      <c r="R362" s="581">
        <f>(R361/J278)-1</f>
        <v>0.6632390737</v>
      </c>
      <c r="S362" s="583">
        <f>(S361/J278)-1</f>
        <v>0.8134178431</v>
      </c>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row>
    <row r="363" ht="15.75" customHeight="1">
      <c r="A363" s="18"/>
      <c r="B363" s="18"/>
      <c r="C363" s="18"/>
      <c r="D363" s="34"/>
      <c r="E363" s="34"/>
      <c r="F363" s="34"/>
      <c r="G363" s="34"/>
      <c r="H363" s="34"/>
      <c r="I363" s="34"/>
      <c r="J363" s="34"/>
      <c r="K363" s="34"/>
      <c r="L363" s="34"/>
      <c r="M363" s="34"/>
      <c r="N363" s="34"/>
      <c r="O363" s="34"/>
      <c r="P363" s="34"/>
      <c r="Q363" s="34"/>
      <c r="R363" s="34"/>
      <c r="S363" s="34"/>
    </row>
    <row r="364" ht="15.75" customHeight="1">
      <c r="A364" s="18"/>
      <c r="B364" s="18"/>
      <c r="C364" s="18"/>
      <c r="D364" s="34"/>
      <c r="E364" s="34"/>
      <c r="F364" s="34"/>
      <c r="G364" s="34"/>
      <c r="H364" s="34"/>
      <c r="I364" s="34"/>
      <c r="J364" s="34"/>
      <c r="K364" s="34"/>
      <c r="L364" s="34"/>
      <c r="M364" s="34"/>
      <c r="N364" s="34"/>
      <c r="O364" s="34"/>
      <c r="P364" s="34"/>
      <c r="Q364" s="34"/>
      <c r="R364" s="34"/>
      <c r="S364" s="34"/>
    </row>
    <row r="365" ht="15.75" customHeight="1">
      <c r="A365" s="18"/>
      <c r="B365" s="18"/>
      <c r="C365" s="18"/>
      <c r="D365" s="34"/>
      <c r="E365" s="34"/>
      <c r="F365" s="34"/>
      <c r="G365" s="34"/>
      <c r="H365" s="34"/>
      <c r="I365" s="34"/>
      <c r="J365" s="34"/>
      <c r="K365" s="34"/>
      <c r="L365" s="34"/>
      <c r="M365" s="34"/>
      <c r="N365" s="34"/>
      <c r="O365" s="34"/>
      <c r="P365" s="34"/>
      <c r="Q365" s="34"/>
      <c r="R365" s="34"/>
      <c r="S365" s="34"/>
    </row>
    <row r="366" ht="15.75" customHeight="1">
      <c r="A366" s="18"/>
      <c r="B366" s="18"/>
      <c r="C366" s="18"/>
      <c r="D366" s="34"/>
      <c r="E366" s="34"/>
      <c r="F366" s="34"/>
      <c r="G366" s="34"/>
      <c r="H366" s="34"/>
      <c r="I366" s="34"/>
      <c r="J366" s="34"/>
      <c r="K366" s="34"/>
      <c r="L366" s="34"/>
      <c r="M366" s="34"/>
      <c r="N366" s="34"/>
      <c r="O366" s="34"/>
      <c r="P366" s="34"/>
      <c r="Q366" s="34"/>
      <c r="R366" s="34"/>
      <c r="S366" s="34"/>
    </row>
    <row r="367" ht="15.75" customHeight="1">
      <c r="A367" s="18"/>
      <c r="B367" s="18"/>
      <c r="C367" s="18"/>
      <c r="D367" s="34"/>
      <c r="E367" s="34"/>
      <c r="F367" s="34"/>
      <c r="G367" s="34"/>
      <c r="H367" s="34"/>
      <c r="I367" s="34"/>
      <c r="J367" s="34"/>
      <c r="K367" s="34"/>
      <c r="L367" s="34"/>
      <c r="M367" s="34"/>
      <c r="N367" s="34"/>
      <c r="O367" s="34"/>
      <c r="P367" s="34"/>
      <c r="Q367" s="34"/>
      <c r="R367" s="34"/>
      <c r="S367" s="34"/>
    </row>
    <row r="368" ht="15.75" customHeight="1">
      <c r="A368" s="18"/>
      <c r="B368" s="18"/>
      <c r="C368" s="18"/>
      <c r="D368" s="34"/>
      <c r="E368" s="34"/>
      <c r="F368" s="34"/>
      <c r="G368" s="34"/>
      <c r="H368" s="34"/>
      <c r="I368" s="34"/>
      <c r="J368" s="34"/>
      <c r="K368" s="34"/>
      <c r="L368" s="34"/>
      <c r="M368" s="34"/>
      <c r="N368" s="34"/>
      <c r="O368" s="34"/>
      <c r="P368" s="34"/>
      <c r="Q368" s="34"/>
      <c r="R368" s="34"/>
      <c r="S368" s="34"/>
    </row>
    <row r="369" ht="15.75" customHeight="1">
      <c r="A369" s="18"/>
      <c r="B369" s="18"/>
      <c r="C369" s="18"/>
      <c r="D369" s="34"/>
      <c r="E369" s="34"/>
      <c r="F369" s="34"/>
      <c r="G369" s="34"/>
      <c r="H369" s="34"/>
      <c r="I369" s="34"/>
      <c r="J369" s="34"/>
      <c r="K369" s="34"/>
      <c r="L369" s="34"/>
      <c r="M369" s="34"/>
      <c r="N369" s="34"/>
      <c r="O369" s="34"/>
      <c r="P369" s="34"/>
      <c r="Q369" s="34"/>
      <c r="R369" s="34"/>
      <c r="S369" s="34"/>
    </row>
    <row r="370" ht="15.75" customHeight="1">
      <c r="A370" s="18"/>
      <c r="B370" s="18"/>
      <c r="C370" s="18"/>
      <c r="D370" s="34"/>
      <c r="E370" s="34"/>
      <c r="F370" s="34"/>
      <c r="G370" s="34"/>
      <c r="H370" s="34"/>
      <c r="I370" s="34"/>
      <c r="J370" s="34"/>
      <c r="K370" s="34"/>
      <c r="L370" s="34"/>
      <c r="M370" s="34"/>
      <c r="N370" s="34"/>
      <c r="O370" s="34"/>
      <c r="P370" s="34"/>
      <c r="Q370" s="34"/>
      <c r="R370" s="34"/>
      <c r="S370" s="34"/>
    </row>
    <row r="371" ht="15.75" customHeight="1">
      <c r="A371" s="18"/>
      <c r="B371" s="18"/>
      <c r="C371" s="18"/>
      <c r="D371" s="34"/>
      <c r="E371" s="34"/>
      <c r="F371" s="34"/>
      <c r="G371" s="34"/>
      <c r="H371" s="34"/>
      <c r="I371" s="34"/>
      <c r="J371" s="34"/>
      <c r="K371" s="34"/>
      <c r="L371" s="34"/>
      <c r="M371" s="34"/>
      <c r="N371" s="34"/>
      <c r="O371" s="34"/>
      <c r="P371" s="34"/>
      <c r="Q371" s="34"/>
      <c r="R371" s="34"/>
      <c r="S371" s="34"/>
    </row>
    <row r="372" ht="15.75" customHeight="1">
      <c r="A372" s="18"/>
      <c r="B372" s="18"/>
      <c r="C372" s="18"/>
      <c r="D372" s="34"/>
      <c r="E372" s="34"/>
      <c r="F372" s="34"/>
      <c r="G372" s="34"/>
      <c r="H372" s="34"/>
      <c r="I372" s="34"/>
      <c r="J372" s="34"/>
      <c r="K372" s="34"/>
      <c r="L372" s="34"/>
      <c r="M372" s="34"/>
      <c r="N372" s="34"/>
      <c r="O372" s="34"/>
      <c r="P372" s="34"/>
      <c r="Q372" s="34"/>
      <c r="R372" s="34"/>
      <c r="S372" s="34"/>
    </row>
    <row r="373" ht="15.75" customHeight="1">
      <c r="A373" s="18"/>
      <c r="B373" s="18"/>
      <c r="C373" s="18"/>
      <c r="D373" s="34"/>
      <c r="E373" s="34"/>
      <c r="F373" s="34"/>
      <c r="G373" s="34"/>
      <c r="H373" s="34"/>
      <c r="I373" s="34"/>
      <c r="J373" s="34"/>
      <c r="K373" s="34"/>
      <c r="L373" s="34"/>
      <c r="M373" s="34"/>
      <c r="N373" s="34"/>
      <c r="O373" s="34"/>
      <c r="P373" s="34"/>
      <c r="Q373" s="34"/>
      <c r="R373" s="34"/>
      <c r="S373" s="34"/>
    </row>
    <row r="374" ht="15.75" customHeight="1">
      <c r="A374" s="18"/>
      <c r="B374" s="18"/>
      <c r="C374" s="18"/>
      <c r="D374" s="34"/>
      <c r="E374" s="34"/>
      <c r="F374" s="34"/>
      <c r="G374" s="34"/>
      <c r="H374" s="34"/>
      <c r="I374" s="34"/>
      <c r="J374" s="34"/>
      <c r="K374" s="34"/>
      <c r="L374" s="34"/>
      <c r="M374" s="34"/>
      <c r="N374" s="34"/>
      <c r="O374" s="34"/>
      <c r="P374" s="34"/>
      <c r="Q374" s="34"/>
      <c r="R374" s="34"/>
      <c r="S374" s="34"/>
    </row>
    <row r="375" ht="15.75" customHeight="1">
      <c r="A375" s="18"/>
      <c r="B375" s="18"/>
      <c r="C375" s="18"/>
      <c r="D375" s="34"/>
      <c r="E375" s="34"/>
      <c r="F375" s="34"/>
      <c r="G375" s="34"/>
      <c r="H375" s="34"/>
      <c r="I375" s="34"/>
      <c r="J375" s="34"/>
      <c r="K375" s="34"/>
      <c r="L375" s="34"/>
      <c r="M375" s="34"/>
      <c r="N375" s="34"/>
      <c r="O375" s="34"/>
      <c r="P375" s="34"/>
      <c r="Q375" s="34"/>
      <c r="R375" s="34"/>
      <c r="S375" s="34"/>
    </row>
    <row r="376" ht="15.75" customHeight="1">
      <c r="A376" s="18"/>
      <c r="B376" s="18"/>
      <c r="C376" s="18"/>
      <c r="D376" s="34"/>
      <c r="E376" s="34"/>
      <c r="F376" s="34"/>
      <c r="G376" s="34"/>
      <c r="H376" s="34"/>
      <c r="I376" s="34"/>
      <c r="J376" s="34"/>
      <c r="K376" s="34"/>
      <c r="L376" s="34"/>
      <c r="M376" s="34"/>
      <c r="N376" s="34"/>
      <c r="O376" s="34"/>
      <c r="P376" s="34"/>
      <c r="Q376" s="34"/>
      <c r="R376" s="34"/>
      <c r="S376" s="34"/>
    </row>
    <row r="377" ht="15.75" customHeight="1">
      <c r="A377" s="18"/>
      <c r="B377" s="18"/>
      <c r="C377" s="18"/>
      <c r="D377" s="34"/>
      <c r="E377" s="34"/>
      <c r="F377" s="34"/>
      <c r="G377" s="34"/>
      <c r="H377" s="34"/>
      <c r="I377" s="34"/>
      <c r="J377" s="34"/>
      <c r="K377" s="34"/>
      <c r="L377" s="34"/>
      <c r="M377" s="34"/>
      <c r="N377" s="34"/>
      <c r="O377" s="34"/>
      <c r="P377" s="34"/>
      <c r="Q377" s="34"/>
      <c r="R377" s="34"/>
      <c r="S377" s="34"/>
    </row>
    <row r="378" ht="15.75" customHeight="1">
      <c r="A378" s="18"/>
      <c r="B378" s="18"/>
      <c r="C378" s="18"/>
      <c r="D378" s="34"/>
      <c r="E378" s="34"/>
      <c r="F378" s="34"/>
      <c r="G378" s="34"/>
      <c r="H378" s="34"/>
      <c r="I378" s="34"/>
      <c r="J378" s="34"/>
      <c r="K378" s="34"/>
      <c r="L378" s="34"/>
      <c r="M378" s="34"/>
      <c r="N378" s="34"/>
      <c r="O378" s="34"/>
      <c r="P378" s="34"/>
      <c r="Q378" s="34"/>
      <c r="R378" s="34"/>
      <c r="S378" s="34"/>
    </row>
    <row r="379" ht="15.75" customHeight="1">
      <c r="A379" s="18"/>
      <c r="B379" s="18"/>
      <c r="C379" s="18"/>
      <c r="D379" s="34"/>
      <c r="E379" s="34"/>
      <c r="F379" s="34"/>
      <c r="G379" s="34"/>
      <c r="H379" s="34"/>
      <c r="I379" s="34"/>
      <c r="J379" s="34"/>
      <c r="K379" s="34"/>
      <c r="L379" s="34"/>
      <c r="M379" s="34"/>
      <c r="N379" s="34"/>
      <c r="O379" s="34"/>
      <c r="P379" s="34"/>
      <c r="Q379" s="34"/>
      <c r="R379" s="34"/>
      <c r="S379" s="34"/>
    </row>
    <row r="380" ht="15.75" customHeight="1">
      <c r="A380" s="18"/>
      <c r="B380" s="18"/>
      <c r="C380" s="18"/>
      <c r="D380" s="34"/>
      <c r="E380" s="34"/>
      <c r="F380" s="34"/>
      <c r="G380" s="34"/>
      <c r="H380" s="34"/>
      <c r="I380" s="34"/>
      <c r="J380" s="34"/>
      <c r="K380" s="34"/>
      <c r="L380" s="34"/>
      <c r="M380" s="34"/>
      <c r="N380" s="34"/>
      <c r="O380" s="34"/>
      <c r="P380" s="34"/>
      <c r="Q380" s="34"/>
      <c r="R380" s="34"/>
      <c r="S380" s="34"/>
    </row>
    <row r="381" ht="15.75" customHeight="1">
      <c r="A381" s="18"/>
      <c r="B381" s="18"/>
      <c r="C381" s="18"/>
      <c r="D381" s="34"/>
      <c r="E381" s="34"/>
      <c r="F381" s="34"/>
      <c r="G381" s="34"/>
      <c r="H381" s="34"/>
      <c r="I381" s="34"/>
      <c r="J381" s="34"/>
      <c r="K381" s="34"/>
      <c r="L381" s="34"/>
      <c r="M381" s="34"/>
      <c r="N381" s="34"/>
      <c r="O381" s="34"/>
      <c r="P381" s="34"/>
      <c r="Q381" s="34"/>
      <c r="R381" s="34"/>
      <c r="S381" s="34"/>
    </row>
    <row r="382" ht="15.75" customHeight="1">
      <c r="A382" s="18"/>
      <c r="B382" s="18"/>
      <c r="C382" s="18"/>
      <c r="D382" s="34"/>
      <c r="E382" s="34"/>
      <c r="F382" s="34"/>
      <c r="G382" s="34"/>
      <c r="H382" s="34"/>
      <c r="I382" s="34"/>
      <c r="J382" s="34"/>
      <c r="K382" s="34"/>
      <c r="L382" s="34"/>
      <c r="M382" s="34"/>
      <c r="N382" s="34"/>
      <c r="O382" s="34"/>
      <c r="P382" s="34"/>
      <c r="Q382" s="34"/>
      <c r="R382" s="34"/>
      <c r="S382" s="34"/>
    </row>
    <row r="383" ht="15.75" customHeight="1">
      <c r="A383" s="18"/>
      <c r="B383" s="18"/>
      <c r="C383" s="18"/>
      <c r="D383" s="34"/>
      <c r="E383" s="34"/>
      <c r="F383" s="34"/>
      <c r="G383" s="34"/>
      <c r="H383" s="34"/>
      <c r="I383" s="34"/>
      <c r="J383" s="34"/>
      <c r="K383" s="34"/>
      <c r="L383" s="34"/>
      <c r="M383" s="34"/>
      <c r="N383" s="34"/>
      <c r="O383" s="34"/>
      <c r="P383" s="34"/>
      <c r="Q383" s="34"/>
      <c r="R383" s="34"/>
      <c r="S383" s="34"/>
    </row>
    <row r="384" ht="15.75" customHeight="1">
      <c r="A384" s="18"/>
      <c r="B384" s="18"/>
      <c r="C384" s="18"/>
      <c r="D384" s="34"/>
      <c r="E384" s="34"/>
      <c r="F384" s="34"/>
      <c r="G384" s="34"/>
      <c r="H384" s="34"/>
      <c r="I384" s="34"/>
      <c r="J384" s="34"/>
      <c r="K384" s="34"/>
      <c r="L384" s="34"/>
      <c r="M384" s="34"/>
      <c r="N384" s="34"/>
      <c r="O384" s="34"/>
      <c r="P384" s="34"/>
      <c r="Q384" s="34"/>
      <c r="R384" s="34"/>
      <c r="S384" s="34"/>
    </row>
    <row r="385" ht="15.75" customHeight="1">
      <c r="A385" s="18"/>
      <c r="B385" s="18"/>
      <c r="C385" s="18"/>
      <c r="D385" s="34"/>
      <c r="E385" s="34"/>
      <c r="F385" s="34"/>
      <c r="G385" s="34"/>
      <c r="H385" s="34"/>
      <c r="I385" s="34"/>
      <c r="J385" s="34"/>
      <c r="K385" s="34"/>
      <c r="L385" s="34"/>
      <c r="M385" s="34"/>
      <c r="N385" s="34"/>
      <c r="O385" s="34"/>
      <c r="P385" s="34"/>
      <c r="Q385" s="34"/>
      <c r="R385" s="34"/>
      <c r="S385" s="34"/>
    </row>
    <row r="386" ht="15.75" customHeight="1">
      <c r="A386" s="18"/>
      <c r="B386" s="18"/>
      <c r="C386" s="18"/>
      <c r="D386" s="34"/>
      <c r="E386" s="34"/>
      <c r="F386" s="34"/>
      <c r="G386" s="34"/>
      <c r="H386" s="34"/>
      <c r="I386" s="34"/>
      <c r="J386" s="34"/>
      <c r="K386" s="34"/>
      <c r="L386" s="34"/>
      <c r="M386" s="34"/>
      <c r="N386" s="34"/>
      <c r="O386" s="34"/>
      <c r="P386" s="34"/>
      <c r="Q386" s="34"/>
      <c r="R386" s="34"/>
      <c r="S386" s="34"/>
    </row>
    <row r="387" ht="15.75" customHeight="1">
      <c r="A387" s="18"/>
      <c r="B387" s="18"/>
      <c r="C387" s="18"/>
      <c r="D387" s="34"/>
      <c r="E387" s="34"/>
      <c r="F387" s="34"/>
      <c r="G387" s="34"/>
      <c r="H387" s="34"/>
      <c r="I387" s="34"/>
      <c r="J387" s="34"/>
      <c r="K387" s="34"/>
      <c r="L387" s="34"/>
      <c r="M387" s="34"/>
      <c r="N387" s="34"/>
      <c r="O387" s="34"/>
      <c r="P387" s="34"/>
      <c r="Q387" s="34"/>
      <c r="R387" s="34"/>
      <c r="S387" s="34"/>
    </row>
    <row r="388" ht="15.75" customHeight="1">
      <c r="A388" s="18"/>
      <c r="B388" s="18"/>
      <c r="C388" s="18"/>
      <c r="D388" s="34"/>
      <c r="E388" s="34"/>
      <c r="F388" s="34"/>
      <c r="G388" s="34"/>
      <c r="H388" s="34"/>
      <c r="I388" s="34"/>
      <c r="J388" s="34"/>
      <c r="K388" s="34"/>
      <c r="L388" s="34"/>
      <c r="M388" s="34"/>
      <c r="N388" s="34"/>
      <c r="O388" s="34"/>
      <c r="P388" s="34"/>
      <c r="Q388" s="34"/>
      <c r="R388" s="34"/>
      <c r="S388" s="34"/>
    </row>
    <row r="389" ht="15.75" customHeight="1">
      <c r="A389" s="18"/>
      <c r="B389" s="18"/>
      <c r="C389" s="18"/>
      <c r="D389" s="34"/>
      <c r="E389" s="34"/>
      <c r="F389" s="34"/>
      <c r="G389" s="34"/>
      <c r="H389" s="34"/>
      <c r="I389" s="34"/>
      <c r="J389" s="34"/>
      <c r="K389" s="34"/>
      <c r="L389" s="34"/>
      <c r="M389" s="34"/>
      <c r="N389" s="34"/>
      <c r="O389" s="34"/>
      <c r="P389" s="34"/>
      <c r="Q389" s="34"/>
      <c r="R389" s="34"/>
      <c r="S389" s="34"/>
    </row>
    <row r="390" ht="15.75" customHeight="1">
      <c r="A390" s="18"/>
      <c r="B390" s="18"/>
      <c r="C390" s="18"/>
      <c r="D390" s="34"/>
      <c r="E390" s="34"/>
      <c r="F390" s="34"/>
      <c r="G390" s="34"/>
      <c r="H390" s="34"/>
      <c r="I390" s="34"/>
      <c r="J390" s="34"/>
      <c r="K390" s="34"/>
      <c r="L390" s="34"/>
      <c r="M390" s="34"/>
      <c r="N390" s="34"/>
      <c r="O390" s="34"/>
      <c r="P390" s="34"/>
      <c r="Q390" s="34"/>
      <c r="R390" s="34"/>
      <c r="S390" s="34"/>
    </row>
    <row r="391" ht="15.75" customHeight="1">
      <c r="A391" s="18"/>
      <c r="B391" s="18"/>
      <c r="C391" s="18"/>
      <c r="D391" s="34"/>
      <c r="E391" s="34"/>
      <c r="F391" s="34"/>
      <c r="G391" s="34"/>
      <c r="H391" s="34"/>
      <c r="I391" s="34"/>
      <c r="J391" s="34"/>
      <c r="K391" s="34"/>
      <c r="L391" s="34"/>
      <c r="M391" s="34"/>
      <c r="N391" s="34"/>
      <c r="O391" s="34"/>
      <c r="P391" s="34"/>
      <c r="Q391" s="34"/>
      <c r="R391" s="34"/>
      <c r="S391" s="34"/>
    </row>
    <row r="392" ht="15.75" customHeight="1">
      <c r="A392" s="18"/>
      <c r="B392" s="18"/>
      <c r="C392" s="18"/>
      <c r="D392" s="34"/>
      <c r="E392" s="34"/>
      <c r="F392" s="34"/>
      <c r="G392" s="34"/>
      <c r="H392" s="34"/>
      <c r="I392" s="34"/>
      <c r="J392" s="34"/>
      <c r="K392" s="34"/>
      <c r="L392" s="34"/>
      <c r="M392" s="34"/>
      <c r="N392" s="34"/>
      <c r="O392" s="34"/>
      <c r="P392" s="34"/>
      <c r="Q392" s="34"/>
      <c r="R392" s="34"/>
      <c r="S392" s="34"/>
    </row>
    <row r="393" ht="15.75" customHeight="1">
      <c r="A393" s="18"/>
      <c r="B393" s="18"/>
      <c r="C393" s="18"/>
      <c r="D393" s="34"/>
      <c r="E393" s="34"/>
      <c r="F393" s="34"/>
      <c r="G393" s="34"/>
      <c r="H393" s="34"/>
      <c r="I393" s="34"/>
      <c r="J393" s="34"/>
      <c r="K393" s="34"/>
      <c r="L393" s="34"/>
      <c r="M393" s="34"/>
      <c r="N393" s="34"/>
      <c r="O393" s="34"/>
      <c r="P393" s="34"/>
      <c r="Q393" s="34"/>
      <c r="R393" s="34"/>
      <c r="S393" s="34"/>
    </row>
    <row r="394" ht="15.75" customHeight="1">
      <c r="A394" s="18"/>
      <c r="B394" s="18"/>
      <c r="C394" s="18"/>
      <c r="D394" s="34"/>
      <c r="E394" s="34"/>
      <c r="F394" s="34"/>
      <c r="G394" s="34"/>
      <c r="H394" s="34"/>
      <c r="I394" s="34"/>
      <c r="J394" s="34"/>
      <c r="K394" s="34"/>
      <c r="L394" s="34"/>
      <c r="M394" s="34"/>
      <c r="N394" s="34"/>
      <c r="O394" s="34"/>
      <c r="P394" s="34"/>
      <c r="Q394" s="34"/>
      <c r="R394" s="34"/>
      <c r="S394" s="34"/>
    </row>
    <row r="395" ht="15.75" customHeight="1">
      <c r="A395" s="18"/>
      <c r="B395" s="18"/>
      <c r="C395" s="18"/>
      <c r="D395" s="34"/>
      <c r="E395" s="34"/>
      <c r="F395" s="34"/>
      <c r="G395" s="34"/>
      <c r="H395" s="34"/>
      <c r="I395" s="34"/>
      <c r="J395" s="34"/>
      <c r="K395" s="34"/>
      <c r="L395" s="34"/>
      <c r="M395" s="34"/>
      <c r="N395" s="34"/>
      <c r="O395" s="34"/>
      <c r="P395" s="34"/>
      <c r="Q395" s="34"/>
      <c r="R395" s="34"/>
      <c r="S395" s="34"/>
    </row>
    <row r="396" ht="15.75" customHeight="1">
      <c r="A396" s="18"/>
      <c r="B396" s="18"/>
      <c r="C396" s="18"/>
      <c r="D396" s="34"/>
      <c r="E396" s="34"/>
      <c r="F396" s="34"/>
      <c r="G396" s="34"/>
      <c r="H396" s="34"/>
      <c r="I396" s="34"/>
      <c r="J396" s="34"/>
      <c r="K396" s="34"/>
      <c r="L396" s="34"/>
      <c r="M396" s="34"/>
      <c r="N396" s="34"/>
      <c r="O396" s="34"/>
      <c r="P396" s="34"/>
      <c r="Q396" s="34"/>
      <c r="R396" s="34"/>
      <c r="S396" s="34"/>
    </row>
    <row r="397" ht="15.75" customHeight="1">
      <c r="A397" s="18"/>
      <c r="B397" s="18"/>
      <c r="C397" s="18"/>
      <c r="D397" s="34"/>
      <c r="E397" s="34"/>
      <c r="F397" s="34"/>
      <c r="G397" s="34"/>
      <c r="H397" s="34"/>
      <c r="I397" s="34"/>
      <c r="J397" s="34"/>
      <c r="K397" s="34"/>
      <c r="L397" s="34"/>
      <c r="M397" s="34"/>
      <c r="N397" s="34"/>
      <c r="O397" s="34"/>
      <c r="P397" s="34"/>
      <c r="Q397" s="34"/>
      <c r="R397" s="34"/>
      <c r="S397" s="34"/>
    </row>
    <row r="398" ht="15.75" customHeight="1">
      <c r="A398" s="18"/>
      <c r="B398" s="18"/>
      <c r="C398" s="18"/>
      <c r="D398" s="34"/>
      <c r="E398" s="34"/>
      <c r="F398" s="34"/>
      <c r="G398" s="34"/>
      <c r="H398" s="34"/>
      <c r="I398" s="34"/>
      <c r="J398" s="34"/>
      <c r="K398" s="34"/>
      <c r="L398" s="34"/>
      <c r="M398" s="34"/>
      <c r="N398" s="34"/>
      <c r="O398" s="34"/>
      <c r="P398" s="34"/>
      <c r="Q398" s="34"/>
      <c r="R398" s="34"/>
      <c r="S398" s="34"/>
    </row>
    <row r="399" ht="15.75" customHeight="1">
      <c r="A399" s="18"/>
      <c r="B399" s="18"/>
      <c r="C399" s="18"/>
      <c r="D399" s="34"/>
      <c r="E399" s="34"/>
      <c r="F399" s="34"/>
      <c r="G399" s="34"/>
      <c r="H399" s="34"/>
      <c r="I399" s="34"/>
      <c r="J399" s="34"/>
      <c r="K399" s="34"/>
      <c r="L399" s="34"/>
      <c r="M399" s="34"/>
      <c r="N399" s="34"/>
      <c r="O399" s="34"/>
      <c r="P399" s="34"/>
      <c r="Q399" s="34"/>
      <c r="R399" s="34"/>
      <c r="S399" s="34"/>
    </row>
    <row r="400" ht="15.75" customHeight="1">
      <c r="A400" s="18"/>
      <c r="B400" s="18"/>
      <c r="C400" s="18"/>
      <c r="D400" s="34"/>
      <c r="E400" s="34"/>
      <c r="F400" s="34"/>
      <c r="G400" s="34"/>
      <c r="H400" s="34"/>
      <c r="I400" s="34"/>
      <c r="J400" s="34"/>
      <c r="K400" s="34"/>
      <c r="L400" s="34"/>
      <c r="M400" s="34"/>
      <c r="N400" s="34"/>
      <c r="O400" s="34"/>
      <c r="P400" s="34"/>
      <c r="Q400" s="34"/>
      <c r="R400" s="34"/>
      <c r="S400" s="34"/>
    </row>
    <row r="401" ht="15.75" customHeight="1">
      <c r="A401" s="18"/>
      <c r="B401" s="18"/>
      <c r="C401" s="18"/>
      <c r="D401" s="34"/>
      <c r="E401" s="34"/>
      <c r="F401" s="34"/>
      <c r="G401" s="34"/>
      <c r="H401" s="34"/>
      <c r="I401" s="34"/>
      <c r="J401" s="34"/>
      <c r="K401" s="34"/>
      <c r="L401" s="34"/>
      <c r="M401" s="34"/>
      <c r="N401" s="34"/>
      <c r="O401" s="34"/>
      <c r="P401" s="34"/>
      <c r="Q401" s="34"/>
      <c r="R401" s="34"/>
      <c r="S401" s="34"/>
    </row>
    <row r="402" ht="15.75" customHeight="1">
      <c r="A402" s="18"/>
      <c r="B402" s="18"/>
      <c r="C402" s="18"/>
      <c r="D402" s="34"/>
      <c r="E402" s="34"/>
      <c r="F402" s="34"/>
      <c r="G402" s="34"/>
      <c r="H402" s="34"/>
      <c r="I402" s="34"/>
      <c r="J402" s="34"/>
      <c r="K402" s="34"/>
      <c r="L402" s="34"/>
      <c r="M402" s="34"/>
      <c r="N402" s="34"/>
      <c r="O402" s="34"/>
      <c r="P402" s="34"/>
      <c r="Q402" s="34"/>
      <c r="R402" s="34"/>
      <c r="S402" s="34"/>
    </row>
    <row r="403" ht="15.75" customHeight="1">
      <c r="A403" s="18"/>
      <c r="B403" s="18"/>
      <c r="C403" s="34"/>
      <c r="D403" s="34"/>
      <c r="E403" s="34"/>
      <c r="F403" s="34"/>
      <c r="G403" s="34"/>
      <c r="H403" s="34"/>
      <c r="I403" s="34"/>
      <c r="J403" s="34"/>
      <c r="K403" s="34"/>
      <c r="L403" s="34"/>
      <c r="M403" s="34"/>
      <c r="N403" s="34"/>
      <c r="O403" s="34"/>
      <c r="P403" s="34"/>
      <c r="Q403" s="34"/>
      <c r="R403" s="34"/>
      <c r="S403" s="34"/>
    </row>
    <row r="404" ht="15.75" customHeight="1">
      <c r="A404" s="18"/>
      <c r="B404" s="18"/>
      <c r="C404" s="34"/>
      <c r="D404" s="34"/>
      <c r="E404" s="34"/>
      <c r="F404" s="34"/>
      <c r="G404" s="34"/>
      <c r="H404" s="34"/>
      <c r="I404" s="34"/>
      <c r="J404" s="34"/>
      <c r="K404" s="34"/>
      <c r="L404" s="34"/>
      <c r="M404" s="34"/>
      <c r="N404" s="34"/>
      <c r="O404" s="34"/>
      <c r="P404" s="34"/>
      <c r="Q404" s="34"/>
      <c r="R404" s="34"/>
      <c r="S404" s="34"/>
    </row>
    <row r="405" ht="15.75" customHeight="1">
      <c r="A405" s="18"/>
      <c r="B405" s="18"/>
      <c r="C405" s="34"/>
      <c r="D405" s="34"/>
      <c r="E405" s="34"/>
      <c r="F405" s="34"/>
      <c r="G405" s="34"/>
      <c r="H405" s="34"/>
      <c r="I405" s="34"/>
      <c r="J405" s="34"/>
      <c r="K405" s="34"/>
      <c r="L405" s="34"/>
      <c r="M405" s="34"/>
      <c r="N405" s="34"/>
      <c r="O405" s="34"/>
      <c r="P405" s="34"/>
      <c r="Q405" s="34"/>
      <c r="R405" s="34"/>
      <c r="S405" s="34"/>
    </row>
    <row r="406" ht="15.75" customHeight="1">
      <c r="A406" s="18"/>
      <c r="B406" s="18"/>
      <c r="C406" s="34"/>
      <c r="D406" s="34"/>
      <c r="E406" s="34"/>
      <c r="F406" s="34"/>
      <c r="G406" s="34"/>
      <c r="H406" s="34"/>
      <c r="I406" s="34"/>
      <c r="J406" s="34"/>
      <c r="K406" s="34"/>
      <c r="L406" s="34"/>
      <c r="M406" s="34"/>
      <c r="N406" s="34"/>
      <c r="O406" s="34"/>
      <c r="P406" s="34"/>
      <c r="Q406" s="34"/>
      <c r="R406" s="34"/>
      <c r="S406" s="34"/>
    </row>
    <row r="407" ht="15.75" customHeight="1">
      <c r="A407" s="18"/>
      <c r="B407" s="18"/>
      <c r="C407" s="34"/>
      <c r="D407" s="34"/>
      <c r="E407" s="34"/>
      <c r="F407" s="34"/>
      <c r="G407" s="34"/>
      <c r="H407" s="34"/>
      <c r="I407" s="34"/>
      <c r="J407" s="34"/>
      <c r="K407" s="34"/>
      <c r="L407" s="34"/>
      <c r="M407" s="34"/>
      <c r="N407" s="34"/>
      <c r="O407" s="34"/>
      <c r="P407" s="34"/>
      <c r="Q407" s="34"/>
      <c r="R407" s="34"/>
      <c r="S407" s="34"/>
    </row>
    <row r="408" ht="15.75" customHeight="1">
      <c r="A408" s="18"/>
      <c r="B408" s="18"/>
      <c r="C408" s="34"/>
      <c r="D408" s="34"/>
      <c r="E408" s="34"/>
      <c r="F408" s="34"/>
      <c r="G408" s="34"/>
      <c r="H408" s="34"/>
      <c r="I408" s="34"/>
      <c r="J408" s="34"/>
      <c r="K408" s="34"/>
      <c r="L408" s="34"/>
      <c r="M408" s="34"/>
      <c r="N408" s="34"/>
      <c r="O408" s="34"/>
      <c r="P408" s="34"/>
      <c r="Q408" s="34"/>
      <c r="R408" s="34"/>
      <c r="S408" s="34"/>
    </row>
    <row r="409" ht="15.75" customHeight="1">
      <c r="A409" s="18"/>
      <c r="B409" s="18"/>
      <c r="C409" s="34"/>
      <c r="D409" s="34"/>
      <c r="E409" s="34"/>
      <c r="F409" s="34"/>
      <c r="G409" s="34"/>
      <c r="H409" s="34"/>
      <c r="I409" s="34"/>
      <c r="J409" s="34"/>
      <c r="K409" s="34"/>
      <c r="L409" s="34"/>
      <c r="M409" s="34"/>
      <c r="N409" s="34"/>
      <c r="O409" s="34"/>
      <c r="P409" s="34"/>
      <c r="Q409" s="34"/>
      <c r="R409" s="34"/>
      <c r="S409" s="34"/>
    </row>
    <row r="410" ht="15.75" customHeight="1">
      <c r="A410" s="18"/>
      <c r="B410" s="18"/>
      <c r="C410" s="34"/>
      <c r="D410" s="34"/>
      <c r="E410" s="34"/>
      <c r="F410" s="34"/>
      <c r="G410" s="34"/>
      <c r="H410" s="34"/>
      <c r="I410" s="34"/>
      <c r="J410" s="34"/>
      <c r="K410" s="34"/>
      <c r="L410" s="34"/>
      <c r="M410" s="34"/>
      <c r="N410" s="34"/>
      <c r="O410" s="34"/>
      <c r="P410" s="34"/>
      <c r="Q410" s="34"/>
      <c r="R410" s="34"/>
      <c r="S410" s="34"/>
    </row>
    <row r="411" ht="15.75" customHeight="1">
      <c r="A411" s="18"/>
      <c r="B411" s="18"/>
      <c r="C411" s="34"/>
      <c r="D411" s="34"/>
      <c r="E411" s="34"/>
      <c r="F411" s="34"/>
      <c r="G411" s="34"/>
      <c r="H411" s="34"/>
      <c r="I411" s="34"/>
      <c r="J411" s="34"/>
      <c r="K411" s="34"/>
      <c r="L411" s="34"/>
      <c r="M411" s="34"/>
      <c r="N411" s="34"/>
      <c r="O411" s="34"/>
      <c r="P411" s="34"/>
      <c r="Q411" s="34"/>
      <c r="R411" s="34"/>
      <c r="S411" s="34"/>
    </row>
    <row r="412" ht="15.75" customHeight="1">
      <c r="A412" s="18"/>
      <c r="B412" s="18"/>
      <c r="C412" s="34"/>
      <c r="D412" s="34"/>
      <c r="E412" s="34"/>
      <c r="F412" s="34"/>
      <c r="G412" s="34"/>
      <c r="H412" s="34"/>
      <c r="I412" s="34"/>
      <c r="J412" s="34"/>
      <c r="K412" s="34"/>
      <c r="L412" s="34"/>
      <c r="M412" s="34"/>
      <c r="N412" s="34"/>
      <c r="O412" s="34"/>
      <c r="P412" s="34"/>
      <c r="Q412" s="34"/>
      <c r="R412" s="34"/>
      <c r="S412" s="34"/>
    </row>
    <row r="413" ht="15.75" customHeight="1">
      <c r="A413" s="18"/>
      <c r="B413" s="18"/>
      <c r="C413" s="34"/>
      <c r="D413" s="34"/>
      <c r="E413" s="34"/>
      <c r="F413" s="34"/>
      <c r="G413" s="34"/>
      <c r="H413" s="34"/>
      <c r="I413" s="34"/>
      <c r="J413" s="34"/>
      <c r="K413" s="34"/>
      <c r="L413" s="34"/>
      <c r="M413" s="34"/>
      <c r="N413" s="34"/>
      <c r="O413" s="34"/>
      <c r="P413" s="34"/>
      <c r="Q413" s="34"/>
      <c r="R413" s="34"/>
      <c r="S413" s="34"/>
    </row>
    <row r="414" ht="15.75" customHeight="1">
      <c r="A414" s="18"/>
      <c r="B414" s="18"/>
      <c r="C414" s="34"/>
      <c r="D414" s="34"/>
      <c r="E414" s="34"/>
      <c r="F414" s="34"/>
      <c r="G414" s="34"/>
      <c r="H414" s="34"/>
      <c r="I414" s="34"/>
      <c r="J414" s="34"/>
      <c r="K414" s="34"/>
      <c r="L414" s="34"/>
      <c r="M414" s="34"/>
      <c r="N414" s="34"/>
      <c r="O414" s="34"/>
      <c r="P414" s="34"/>
      <c r="Q414" s="34"/>
      <c r="R414" s="34"/>
      <c r="S414" s="34"/>
    </row>
    <row r="415" ht="15.75" customHeight="1">
      <c r="A415" s="18"/>
      <c r="B415" s="18"/>
      <c r="C415" s="34"/>
      <c r="D415" s="34"/>
      <c r="E415" s="34"/>
      <c r="F415" s="34"/>
      <c r="G415" s="34"/>
      <c r="H415" s="34"/>
      <c r="I415" s="34"/>
      <c r="J415" s="34"/>
      <c r="K415" s="34"/>
      <c r="L415" s="34"/>
      <c r="M415" s="34"/>
      <c r="N415" s="34"/>
      <c r="O415" s="34"/>
      <c r="P415" s="34"/>
      <c r="Q415" s="34"/>
      <c r="R415" s="34"/>
      <c r="S415" s="34"/>
    </row>
    <row r="416" ht="15.75" customHeight="1">
      <c r="A416" s="18"/>
      <c r="B416" s="18"/>
      <c r="C416" s="34"/>
      <c r="D416" s="34"/>
      <c r="E416" s="34"/>
      <c r="F416" s="34"/>
      <c r="G416" s="34"/>
      <c r="H416" s="34"/>
      <c r="I416" s="34"/>
      <c r="J416" s="34"/>
      <c r="K416" s="34"/>
      <c r="L416" s="34"/>
      <c r="M416" s="34"/>
      <c r="N416" s="34"/>
      <c r="O416" s="34"/>
      <c r="P416" s="34"/>
      <c r="Q416" s="34"/>
      <c r="R416" s="34"/>
      <c r="S416" s="34"/>
    </row>
    <row r="417" ht="15.75" customHeight="1">
      <c r="A417" s="18"/>
      <c r="B417" s="18"/>
      <c r="C417" s="34"/>
      <c r="D417" s="34"/>
      <c r="E417" s="34"/>
      <c r="F417" s="34"/>
      <c r="G417" s="34"/>
      <c r="H417" s="34"/>
      <c r="I417" s="34"/>
      <c r="J417" s="34"/>
      <c r="K417" s="34"/>
      <c r="L417" s="34"/>
      <c r="M417" s="34"/>
      <c r="N417" s="34"/>
      <c r="O417" s="34"/>
      <c r="P417" s="34"/>
      <c r="Q417" s="34"/>
      <c r="R417" s="34"/>
      <c r="S417" s="34"/>
    </row>
    <row r="418" ht="15.75" customHeight="1">
      <c r="A418" s="18"/>
      <c r="B418" s="18"/>
      <c r="C418" s="34"/>
      <c r="D418" s="34"/>
      <c r="E418" s="34"/>
      <c r="F418" s="34"/>
      <c r="G418" s="34"/>
      <c r="H418" s="34"/>
      <c r="I418" s="34"/>
      <c r="J418" s="34"/>
      <c r="K418" s="34"/>
      <c r="L418" s="34"/>
      <c r="M418" s="34"/>
      <c r="N418" s="34"/>
      <c r="O418" s="34"/>
      <c r="P418" s="34"/>
      <c r="Q418" s="34"/>
      <c r="R418" s="34"/>
      <c r="S418" s="34"/>
    </row>
    <row r="419" ht="15.75" customHeight="1">
      <c r="A419" s="18"/>
      <c r="B419" s="18"/>
      <c r="C419" s="34"/>
      <c r="D419" s="34"/>
      <c r="E419" s="34"/>
      <c r="F419" s="34"/>
      <c r="G419" s="34"/>
      <c r="H419" s="34"/>
      <c r="I419" s="34"/>
      <c r="J419" s="34"/>
      <c r="K419" s="34"/>
      <c r="L419" s="34"/>
      <c r="M419" s="34"/>
      <c r="N419" s="34"/>
      <c r="O419" s="34"/>
      <c r="P419" s="34"/>
      <c r="Q419" s="34"/>
      <c r="R419" s="34"/>
      <c r="S419" s="34"/>
    </row>
    <row r="420" ht="15.75" customHeight="1">
      <c r="A420" s="18"/>
      <c r="B420" s="18"/>
      <c r="C420" s="34"/>
      <c r="D420" s="34"/>
      <c r="E420" s="34"/>
      <c r="F420" s="34"/>
      <c r="G420" s="34"/>
      <c r="H420" s="34"/>
      <c r="I420" s="34"/>
      <c r="J420" s="34"/>
      <c r="K420" s="34"/>
      <c r="L420" s="34"/>
      <c r="M420" s="34"/>
      <c r="N420" s="34"/>
      <c r="O420" s="34"/>
      <c r="P420" s="34"/>
      <c r="Q420" s="34"/>
      <c r="R420" s="34"/>
      <c r="S420" s="34"/>
    </row>
    <row r="421" ht="15.75" customHeight="1">
      <c r="A421" s="18"/>
      <c r="B421" s="18"/>
      <c r="C421" s="34"/>
      <c r="D421" s="34"/>
      <c r="E421" s="34"/>
      <c r="F421" s="34"/>
      <c r="G421" s="34"/>
      <c r="H421" s="34"/>
      <c r="I421" s="34"/>
      <c r="J421" s="34"/>
      <c r="K421" s="34"/>
      <c r="L421" s="34"/>
      <c r="M421" s="34"/>
      <c r="N421" s="34"/>
      <c r="O421" s="34"/>
      <c r="P421" s="34"/>
      <c r="Q421" s="34"/>
      <c r="R421" s="34"/>
      <c r="S421" s="34"/>
    </row>
    <row r="422" ht="15.75" customHeight="1">
      <c r="A422" s="18"/>
      <c r="B422" s="18"/>
      <c r="C422" s="34"/>
      <c r="D422" s="34"/>
      <c r="E422" s="34"/>
      <c r="F422" s="34"/>
      <c r="G422" s="34"/>
      <c r="H422" s="34"/>
      <c r="I422" s="34"/>
      <c r="J422" s="34"/>
      <c r="K422" s="34"/>
      <c r="L422" s="34"/>
      <c r="M422" s="34"/>
      <c r="N422" s="34"/>
      <c r="O422" s="34"/>
      <c r="P422" s="34"/>
      <c r="Q422" s="34"/>
      <c r="R422" s="34"/>
      <c r="S422" s="34"/>
    </row>
    <row r="423" ht="15.75" customHeight="1">
      <c r="A423" s="18"/>
      <c r="B423" s="18"/>
      <c r="C423" s="34"/>
      <c r="D423" s="34"/>
      <c r="E423" s="34"/>
      <c r="F423" s="34"/>
      <c r="G423" s="34"/>
      <c r="H423" s="34"/>
      <c r="I423" s="34"/>
      <c r="J423" s="34"/>
      <c r="K423" s="34"/>
      <c r="L423" s="34"/>
      <c r="M423" s="34"/>
      <c r="N423" s="34"/>
      <c r="O423" s="34"/>
      <c r="P423" s="34"/>
      <c r="Q423" s="34"/>
      <c r="R423" s="34"/>
      <c r="S423" s="34"/>
    </row>
    <row r="424" ht="15.75" customHeight="1">
      <c r="A424" s="18"/>
      <c r="B424" s="18"/>
      <c r="C424" s="34"/>
      <c r="D424" s="34"/>
      <c r="E424" s="34"/>
      <c r="F424" s="34"/>
      <c r="G424" s="34"/>
      <c r="H424" s="34"/>
      <c r="I424" s="34"/>
      <c r="J424" s="34"/>
      <c r="K424" s="34"/>
      <c r="L424" s="34"/>
      <c r="M424" s="34"/>
      <c r="N424" s="34"/>
      <c r="O424" s="34"/>
      <c r="P424" s="34"/>
      <c r="Q424" s="34"/>
      <c r="R424" s="34"/>
      <c r="S424" s="34"/>
    </row>
    <row r="425" ht="15.75" customHeight="1">
      <c r="A425" s="18"/>
      <c r="B425" s="18"/>
      <c r="C425" s="34"/>
      <c r="D425" s="34"/>
      <c r="E425" s="34"/>
      <c r="F425" s="34"/>
      <c r="G425" s="34"/>
      <c r="H425" s="34"/>
      <c r="I425" s="34"/>
      <c r="J425" s="34"/>
      <c r="K425" s="34"/>
      <c r="L425" s="34"/>
      <c r="M425" s="34"/>
      <c r="N425" s="34"/>
      <c r="O425" s="34"/>
      <c r="P425" s="34"/>
      <c r="Q425" s="34"/>
      <c r="R425" s="34"/>
      <c r="S425" s="34"/>
    </row>
    <row r="426" ht="15.75" customHeight="1">
      <c r="A426" s="18"/>
      <c r="B426" s="18"/>
      <c r="C426" s="34"/>
      <c r="D426" s="34"/>
      <c r="E426" s="34"/>
      <c r="F426" s="34"/>
      <c r="G426" s="34"/>
      <c r="H426" s="34"/>
      <c r="I426" s="34"/>
      <c r="J426" s="34"/>
      <c r="K426" s="34"/>
      <c r="L426" s="34"/>
      <c r="M426" s="34"/>
      <c r="N426" s="34"/>
      <c r="O426" s="34"/>
      <c r="P426" s="34"/>
      <c r="Q426" s="34"/>
      <c r="R426" s="34"/>
      <c r="S426" s="34"/>
    </row>
    <row r="427" ht="15.75" customHeight="1">
      <c r="A427" s="18"/>
      <c r="B427" s="18"/>
      <c r="C427" s="34"/>
      <c r="D427" s="34"/>
      <c r="E427" s="34"/>
      <c r="F427" s="34"/>
      <c r="G427" s="34"/>
      <c r="H427" s="34"/>
      <c r="I427" s="34"/>
      <c r="J427" s="34"/>
      <c r="K427" s="34"/>
      <c r="L427" s="34"/>
      <c r="M427" s="34"/>
      <c r="N427" s="34"/>
      <c r="O427" s="34"/>
      <c r="P427" s="34"/>
      <c r="Q427" s="34"/>
      <c r="R427" s="34"/>
      <c r="S427" s="34"/>
    </row>
    <row r="428" ht="15.75" customHeight="1">
      <c r="A428" s="18"/>
      <c r="B428" s="18"/>
      <c r="C428" s="34"/>
      <c r="D428" s="34"/>
      <c r="E428" s="34"/>
      <c r="F428" s="34"/>
      <c r="G428" s="34"/>
      <c r="H428" s="34"/>
      <c r="I428" s="34"/>
      <c r="J428" s="34"/>
      <c r="K428" s="34"/>
      <c r="L428" s="34"/>
      <c r="M428" s="34"/>
      <c r="N428" s="34"/>
      <c r="O428" s="34"/>
      <c r="P428" s="34"/>
      <c r="Q428" s="34"/>
      <c r="R428" s="34"/>
      <c r="S428" s="34"/>
    </row>
    <row r="429" ht="15.75" customHeight="1">
      <c r="A429" s="18"/>
      <c r="B429" s="18"/>
      <c r="C429" s="34"/>
      <c r="D429" s="34"/>
      <c r="E429" s="34"/>
      <c r="F429" s="34"/>
      <c r="G429" s="34"/>
      <c r="H429" s="34"/>
      <c r="I429" s="34"/>
      <c r="J429" s="34"/>
      <c r="K429" s="34"/>
      <c r="L429" s="34"/>
      <c r="M429" s="34"/>
      <c r="N429" s="34"/>
      <c r="O429" s="34"/>
      <c r="P429" s="34"/>
      <c r="Q429" s="34"/>
      <c r="R429" s="34"/>
      <c r="S429" s="34"/>
    </row>
    <row r="430" ht="15.75" customHeight="1">
      <c r="A430" s="18"/>
      <c r="B430" s="18"/>
      <c r="C430" s="34"/>
      <c r="D430" s="34"/>
      <c r="E430" s="34"/>
      <c r="F430" s="34"/>
      <c r="G430" s="34"/>
      <c r="H430" s="34"/>
      <c r="I430" s="34"/>
      <c r="J430" s="34"/>
      <c r="K430" s="34"/>
      <c r="L430" s="34"/>
      <c r="M430" s="34"/>
      <c r="N430" s="34"/>
      <c r="O430" s="34"/>
      <c r="P430" s="34"/>
      <c r="Q430" s="34"/>
      <c r="R430" s="34"/>
      <c r="S430" s="34"/>
    </row>
    <row r="431" ht="15.75" customHeight="1">
      <c r="A431" s="34"/>
      <c r="B431" s="34"/>
      <c r="C431" s="34"/>
      <c r="D431" s="34"/>
      <c r="E431" s="34"/>
      <c r="F431" s="34"/>
      <c r="G431" s="34"/>
      <c r="H431" s="34"/>
      <c r="I431" s="34"/>
      <c r="J431" s="34"/>
      <c r="K431" s="34"/>
      <c r="L431" s="34"/>
      <c r="M431" s="34"/>
      <c r="N431" s="34"/>
      <c r="O431" s="34"/>
      <c r="P431" s="34"/>
      <c r="Q431" s="34"/>
      <c r="R431" s="34"/>
      <c r="S431" s="34"/>
    </row>
    <row r="432" ht="15.75" customHeight="1">
      <c r="A432" s="34"/>
      <c r="B432" s="34"/>
      <c r="C432" s="34"/>
      <c r="D432" s="34"/>
      <c r="E432" s="34"/>
      <c r="F432" s="34"/>
      <c r="G432" s="34"/>
      <c r="H432" s="34"/>
      <c r="I432" s="34"/>
      <c r="J432" s="34"/>
      <c r="K432" s="34"/>
      <c r="L432" s="34"/>
      <c r="M432" s="34"/>
      <c r="N432" s="34"/>
      <c r="O432" s="34"/>
      <c r="P432" s="34"/>
      <c r="Q432" s="34"/>
      <c r="R432" s="34"/>
      <c r="S432" s="34"/>
    </row>
    <row r="433" ht="15.75" customHeight="1">
      <c r="A433" s="34"/>
      <c r="B433" s="34"/>
      <c r="C433" s="34"/>
      <c r="D433" s="34"/>
      <c r="E433" s="34"/>
      <c r="F433" s="34"/>
      <c r="G433" s="34"/>
      <c r="H433" s="34"/>
      <c r="I433" s="34"/>
      <c r="J433" s="34"/>
      <c r="K433" s="34"/>
      <c r="L433" s="34"/>
      <c r="M433" s="34"/>
      <c r="N433" s="34"/>
      <c r="O433" s="34"/>
      <c r="P433" s="34"/>
      <c r="Q433" s="34"/>
      <c r="R433" s="34"/>
      <c r="S433" s="34"/>
    </row>
    <row r="434" ht="15.75" customHeight="1">
      <c r="A434" s="34"/>
      <c r="B434" s="34"/>
      <c r="C434" s="34"/>
      <c r="D434" s="34"/>
      <c r="E434" s="34"/>
      <c r="F434" s="34"/>
      <c r="G434" s="34"/>
      <c r="H434" s="34"/>
      <c r="I434" s="34"/>
      <c r="J434" s="34"/>
      <c r="K434" s="34"/>
      <c r="L434" s="34"/>
      <c r="M434" s="34"/>
      <c r="N434" s="34"/>
      <c r="O434" s="34"/>
      <c r="P434" s="34"/>
      <c r="Q434" s="34"/>
      <c r="R434" s="34"/>
      <c r="S434" s="34"/>
    </row>
    <row r="435" ht="15.75" customHeight="1">
      <c r="A435" s="34"/>
      <c r="B435" s="34"/>
      <c r="C435" s="34"/>
      <c r="D435" s="34"/>
      <c r="E435" s="34"/>
      <c r="F435" s="34"/>
      <c r="G435" s="34"/>
      <c r="H435" s="34"/>
      <c r="I435" s="34"/>
      <c r="J435" s="34"/>
      <c r="K435" s="34"/>
      <c r="L435" s="34"/>
      <c r="M435" s="34"/>
      <c r="N435" s="34"/>
      <c r="O435" s="34"/>
      <c r="P435" s="34"/>
      <c r="Q435" s="34"/>
      <c r="R435" s="34"/>
      <c r="S435" s="34"/>
    </row>
    <row r="436" ht="15.75" customHeight="1">
      <c r="A436" s="34"/>
      <c r="B436" s="34"/>
      <c r="C436" s="34"/>
      <c r="D436" s="34"/>
      <c r="E436" s="34"/>
      <c r="F436" s="34"/>
      <c r="G436" s="34"/>
      <c r="H436" s="34"/>
      <c r="I436" s="34"/>
      <c r="J436" s="34"/>
      <c r="K436" s="34"/>
      <c r="L436" s="34"/>
      <c r="M436" s="34"/>
      <c r="N436" s="34"/>
      <c r="O436" s="34"/>
      <c r="P436" s="34"/>
      <c r="Q436" s="34"/>
      <c r="R436" s="34"/>
      <c r="S436" s="34"/>
    </row>
    <row r="437" ht="15.75" customHeight="1">
      <c r="A437" s="34"/>
      <c r="B437" s="34"/>
      <c r="C437" s="34"/>
      <c r="D437" s="34"/>
      <c r="E437" s="34"/>
      <c r="F437" s="34"/>
      <c r="G437" s="34"/>
      <c r="H437" s="34"/>
      <c r="I437" s="34"/>
      <c r="J437" s="34"/>
      <c r="K437" s="34"/>
      <c r="L437" s="34"/>
      <c r="M437" s="34"/>
      <c r="N437" s="34"/>
      <c r="O437" s="34"/>
      <c r="P437" s="34"/>
      <c r="Q437" s="34"/>
      <c r="R437" s="34"/>
      <c r="S437" s="34"/>
    </row>
    <row r="438" ht="15.75" customHeight="1">
      <c r="A438" s="34"/>
      <c r="B438" s="34"/>
      <c r="C438" s="34"/>
      <c r="D438" s="34"/>
      <c r="E438" s="34"/>
      <c r="F438" s="34"/>
      <c r="G438" s="34"/>
      <c r="H438" s="34"/>
      <c r="I438" s="34"/>
      <c r="J438" s="34"/>
      <c r="K438" s="34"/>
      <c r="L438" s="34"/>
      <c r="M438" s="34"/>
      <c r="N438" s="34"/>
      <c r="O438" s="34"/>
      <c r="P438" s="34"/>
      <c r="Q438" s="34"/>
      <c r="R438" s="34"/>
      <c r="S438" s="34"/>
    </row>
    <row r="439" ht="15.75" customHeight="1">
      <c r="A439" s="34"/>
      <c r="B439" s="34"/>
      <c r="C439" s="34"/>
      <c r="D439" s="34"/>
      <c r="E439" s="34"/>
      <c r="F439" s="34"/>
      <c r="G439" s="34"/>
      <c r="H439" s="34"/>
      <c r="I439" s="34"/>
      <c r="J439" s="34"/>
      <c r="K439" s="34"/>
      <c r="L439" s="34"/>
      <c r="M439" s="34"/>
      <c r="N439" s="34"/>
      <c r="O439" s="34"/>
      <c r="P439" s="34"/>
      <c r="Q439" s="34"/>
      <c r="R439" s="34"/>
      <c r="S439" s="34"/>
    </row>
    <row r="440" ht="15.75" customHeight="1">
      <c r="A440" s="34"/>
      <c r="B440" s="34"/>
      <c r="C440" s="34"/>
      <c r="D440" s="34"/>
      <c r="E440" s="34"/>
      <c r="F440" s="34"/>
      <c r="G440" s="34"/>
      <c r="H440" s="34"/>
      <c r="I440" s="34"/>
      <c r="J440" s="34"/>
      <c r="K440" s="34"/>
      <c r="L440" s="34"/>
      <c r="M440" s="34"/>
      <c r="N440" s="34"/>
      <c r="O440" s="34"/>
      <c r="P440" s="34"/>
      <c r="Q440" s="34"/>
      <c r="R440" s="34"/>
      <c r="S440" s="34"/>
    </row>
    <row r="441" ht="15.75" customHeight="1">
      <c r="A441" s="34"/>
      <c r="B441" s="34"/>
      <c r="C441" s="34"/>
      <c r="D441" s="34"/>
      <c r="E441" s="34"/>
      <c r="F441" s="34"/>
      <c r="G441" s="34"/>
      <c r="H441" s="34"/>
      <c r="I441" s="34"/>
      <c r="J441" s="34"/>
      <c r="K441" s="34"/>
      <c r="L441" s="34"/>
      <c r="M441" s="34"/>
      <c r="N441" s="34"/>
      <c r="O441" s="34"/>
      <c r="P441" s="34"/>
      <c r="Q441" s="34"/>
      <c r="R441" s="34"/>
      <c r="S441" s="34"/>
    </row>
    <row r="442" ht="15.75" customHeight="1">
      <c r="A442" s="34"/>
      <c r="B442" s="34"/>
      <c r="C442" s="34"/>
      <c r="D442" s="34"/>
      <c r="E442" s="34"/>
      <c r="F442" s="34"/>
      <c r="G442" s="34"/>
      <c r="H442" s="34"/>
      <c r="I442" s="34"/>
      <c r="J442" s="34"/>
      <c r="K442" s="34"/>
      <c r="L442" s="34"/>
      <c r="M442" s="34"/>
      <c r="N442" s="34"/>
      <c r="O442" s="34"/>
      <c r="P442" s="34"/>
      <c r="Q442" s="34"/>
      <c r="R442" s="34"/>
      <c r="S442" s="34"/>
    </row>
    <row r="443" ht="15.75" customHeight="1">
      <c r="A443" s="34"/>
      <c r="B443" s="34"/>
      <c r="C443" s="34"/>
      <c r="D443" s="34"/>
      <c r="E443" s="34"/>
      <c r="F443" s="34"/>
      <c r="G443" s="34"/>
      <c r="H443" s="34"/>
      <c r="I443" s="34"/>
      <c r="J443" s="34"/>
      <c r="K443" s="34"/>
      <c r="L443" s="34"/>
      <c r="M443" s="34"/>
      <c r="N443" s="34"/>
      <c r="O443" s="34"/>
      <c r="P443" s="34"/>
      <c r="Q443" s="34"/>
      <c r="R443" s="34"/>
      <c r="S443" s="34"/>
    </row>
    <row r="444" ht="15.75" customHeight="1">
      <c r="A444" s="34"/>
      <c r="B444" s="34"/>
      <c r="C444" s="34"/>
      <c r="D444" s="34"/>
      <c r="E444" s="34"/>
      <c r="F444" s="34"/>
      <c r="G444" s="34"/>
      <c r="H444" s="34"/>
      <c r="I444" s="34"/>
      <c r="J444" s="34"/>
      <c r="K444" s="34"/>
      <c r="L444" s="34"/>
      <c r="M444" s="34"/>
      <c r="N444" s="34"/>
      <c r="O444" s="34"/>
      <c r="P444" s="34"/>
      <c r="Q444" s="34"/>
      <c r="R444" s="34"/>
      <c r="S444" s="34"/>
    </row>
    <row r="445" ht="15.75" customHeight="1">
      <c r="A445" s="34"/>
      <c r="B445" s="34"/>
      <c r="C445" s="34"/>
      <c r="D445" s="34"/>
      <c r="E445" s="34"/>
      <c r="F445" s="34"/>
      <c r="G445" s="34"/>
      <c r="H445" s="34"/>
      <c r="I445" s="34"/>
      <c r="J445" s="34"/>
      <c r="K445" s="34"/>
      <c r="L445" s="34"/>
      <c r="M445" s="34"/>
      <c r="N445" s="34"/>
      <c r="O445" s="34"/>
      <c r="P445" s="34"/>
      <c r="Q445" s="34"/>
      <c r="R445" s="34"/>
      <c r="S445" s="34"/>
    </row>
    <row r="446" ht="15.75" customHeight="1">
      <c r="A446" s="34"/>
      <c r="B446" s="34"/>
      <c r="C446" s="34"/>
      <c r="D446" s="34"/>
      <c r="E446" s="34"/>
      <c r="F446" s="34"/>
      <c r="G446" s="34"/>
      <c r="H446" s="34"/>
      <c r="I446" s="34"/>
      <c r="J446" s="34"/>
      <c r="K446" s="34"/>
      <c r="L446" s="34"/>
      <c r="M446" s="34"/>
      <c r="N446" s="34"/>
      <c r="O446" s="34"/>
      <c r="P446" s="34"/>
      <c r="Q446" s="34"/>
      <c r="R446" s="34"/>
      <c r="S446" s="34"/>
    </row>
    <row r="447" ht="15.75" customHeight="1">
      <c r="A447" s="34"/>
      <c r="B447" s="34"/>
      <c r="C447" s="34"/>
      <c r="D447" s="34"/>
      <c r="E447" s="34"/>
      <c r="F447" s="34"/>
      <c r="G447" s="34"/>
      <c r="H447" s="34"/>
      <c r="I447" s="34"/>
      <c r="J447" s="34"/>
      <c r="K447" s="34"/>
      <c r="L447" s="34"/>
      <c r="M447" s="34"/>
      <c r="N447" s="34"/>
      <c r="O447" s="34"/>
      <c r="P447" s="34"/>
      <c r="Q447" s="34"/>
      <c r="R447" s="34"/>
      <c r="S447" s="34"/>
    </row>
    <row r="448" ht="15.75" customHeight="1">
      <c r="A448" s="34"/>
      <c r="B448" s="34"/>
      <c r="C448" s="34"/>
      <c r="D448" s="34"/>
      <c r="E448" s="34"/>
      <c r="F448" s="34"/>
      <c r="G448" s="34"/>
      <c r="H448" s="34"/>
      <c r="I448" s="34"/>
      <c r="J448" s="34"/>
      <c r="K448" s="34"/>
      <c r="L448" s="34"/>
      <c r="M448" s="34"/>
      <c r="N448" s="34"/>
      <c r="O448" s="34"/>
      <c r="P448" s="34"/>
      <c r="Q448" s="34"/>
      <c r="R448" s="34"/>
      <c r="S448" s="34"/>
    </row>
    <row r="449" ht="15.75" customHeight="1">
      <c r="A449" s="34"/>
      <c r="B449" s="34"/>
      <c r="C449" s="34"/>
      <c r="D449" s="34"/>
      <c r="E449" s="34"/>
      <c r="F449" s="34"/>
      <c r="G449" s="34"/>
      <c r="H449" s="34"/>
      <c r="I449" s="34"/>
      <c r="J449" s="34"/>
      <c r="K449" s="34"/>
      <c r="L449" s="34"/>
      <c r="M449" s="34"/>
      <c r="N449" s="34"/>
      <c r="O449" s="34"/>
      <c r="P449" s="34"/>
      <c r="Q449" s="34"/>
      <c r="R449" s="34"/>
      <c r="S449" s="34"/>
    </row>
    <row r="450" ht="15.75" customHeight="1">
      <c r="A450" s="34"/>
      <c r="B450" s="34"/>
      <c r="C450" s="34"/>
      <c r="D450" s="34"/>
      <c r="E450" s="34"/>
      <c r="F450" s="34"/>
      <c r="G450" s="34"/>
      <c r="H450" s="34"/>
      <c r="I450" s="34"/>
      <c r="J450" s="34"/>
      <c r="K450" s="34"/>
      <c r="L450" s="34"/>
      <c r="M450" s="34"/>
      <c r="N450" s="34"/>
      <c r="O450" s="34"/>
      <c r="P450" s="34"/>
      <c r="Q450" s="34"/>
      <c r="R450" s="34"/>
      <c r="S450" s="34"/>
    </row>
    <row r="451" ht="15.75" customHeight="1">
      <c r="A451" s="34"/>
      <c r="B451" s="34"/>
      <c r="C451" s="34"/>
      <c r="D451" s="34"/>
      <c r="E451" s="34"/>
      <c r="F451" s="34"/>
      <c r="G451" s="34"/>
      <c r="H451" s="34"/>
      <c r="I451" s="34"/>
      <c r="J451" s="34"/>
      <c r="K451" s="34"/>
      <c r="L451" s="34"/>
      <c r="M451" s="34"/>
      <c r="N451" s="34"/>
      <c r="O451" s="34"/>
      <c r="P451" s="34"/>
      <c r="Q451" s="34"/>
      <c r="R451" s="34"/>
      <c r="S451" s="34"/>
    </row>
    <row r="452" ht="15.75" customHeight="1">
      <c r="A452" s="34"/>
      <c r="B452" s="34"/>
      <c r="C452" s="34"/>
      <c r="D452" s="34"/>
      <c r="E452" s="34"/>
      <c r="F452" s="34"/>
      <c r="G452" s="34"/>
      <c r="H452" s="34"/>
      <c r="I452" s="34"/>
      <c r="J452" s="34"/>
      <c r="K452" s="34"/>
      <c r="L452" s="34"/>
      <c r="M452" s="34"/>
      <c r="N452" s="34"/>
      <c r="O452" s="34"/>
      <c r="P452" s="34"/>
      <c r="Q452" s="34"/>
      <c r="R452" s="34"/>
      <c r="S452" s="34"/>
    </row>
    <row r="453" ht="15.75" customHeight="1">
      <c r="A453" s="34"/>
      <c r="B453" s="34"/>
      <c r="C453" s="34"/>
      <c r="D453" s="34"/>
      <c r="E453" s="34"/>
      <c r="F453" s="34"/>
      <c r="G453" s="34"/>
      <c r="H453" s="34"/>
      <c r="I453" s="34"/>
      <c r="J453" s="34"/>
      <c r="K453" s="34"/>
      <c r="L453" s="34"/>
      <c r="M453" s="34"/>
      <c r="N453" s="34"/>
      <c r="O453" s="34"/>
      <c r="P453" s="34"/>
      <c r="Q453" s="34"/>
      <c r="R453" s="34"/>
      <c r="S453" s="34"/>
    </row>
    <row r="454" ht="15.75" customHeight="1">
      <c r="A454" s="34"/>
      <c r="B454" s="34"/>
      <c r="C454" s="34"/>
      <c r="D454" s="34"/>
      <c r="E454" s="34"/>
      <c r="F454" s="34"/>
      <c r="G454" s="34"/>
      <c r="H454" s="34"/>
      <c r="I454" s="34"/>
      <c r="J454" s="34"/>
      <c r="K454" s="34"/>
      <c r="L454" s="34"/>
      <c r="M454" s="34"/>
      <c r="N454" s="34"/>
      <c r="O454" s="34"/>
      <c r="P454" s="34"/>
      <c r="Q454" s="34"/>
      <c r="R454" s="34"/>
      <c r="S454" s="34"/>
    </row>
    <row r="455" ht="15.75" customHeight="1">
      <c r="A455" s="34"/>
      <c r="B455" s="34"/>
      <c r="C455" s="34"/>
      <c r="D455" s="34"/>
      <c r="E455" s="34"/>
      <c r="F455" s="34"/>
      <c r="G455" s="34"/>
      <c r="H455" s="34"/>
      <c r="I455" s="34"/>
      <c r="J455" s="34"/>
      <c r="K455" s="34"/>
      <c r="L455" s="34"/>
      <c r="M455" s="34"/>
      <c r="N455" s="34"/>
      <c r="O455" s="34"/>
      <c r="P455" s="34"/>
      <c r="Q455" s="34"/>
      <c r="R455" s="34"/>
      <c r="S455" s="34"/>
    </row>
    <row r="456" ht="15.75" customHeight="1">
      <c r="A456" s="34"/>
      <c r="B456" s="34"/>
      <c r="C456" s="34"/>
      <c r="D456" s="34"/>
      <c r="E456" s="34"/>
      <c r="F456" s="34"/>
      <c r="G456" s="34"/>
      <c r="H456" s="34"/>
      <c r="I456" s="34"/>
      <c r="J456" s="34"/>
      <c r="K456" s="34"/>
      <c r="L456" s="34"/>
      <c r="M456" s="34"/>
      <c r="N456" s="34"/>
      <c r="O456" s="34"/>
      <c r="P456" s="34"/>
      <c r="Q456" s="34"/>
      <c r="R456" s="34"/>
      <c r="S456" s="34"/>
    </row>
    <row r="457" ht="15.75" customHeight="1">
      <c r="A457" s="34"/>
      <c r="B457" s="34"/>
      <c r="C457" s="34"/>
      <c r="D457" s="34"/>
      <c r="E457" s="34"/>
      <c r="F457" s="34"/>
      <c r="G457" s="34"/>
      <c r="H457" s="34"/>
      <c r="I457" s="34"/>
      <c r="J457" s="34"/>
      <c r="K457" s="34"/>
      <c r="L457" s="34"/>
      <c r="M457" s="34"/>
      <c r="N457" s="34"/>
      <c r="O457" s="34"/>
      <c r="P457" s="34"/>
      <c r="Q457" s="34"/>
      <c r="R457" s="34"/>
      <c r="S457" s="34"/>
    </row>
    <row r="458" ht="15.75" customHeight="1">
      <c r="A458" s="34"/>
      <c r="B458" s="34"/>
      <c r="C458" s="34"/>
      <c r="D458" s="34"/>
      <c r="E458" s="34"/>
      <c r="F458" s="34"/>
      <c r="G458" s="34"/>
      <c r="H458" s="34"/>
      <c r="I458" s="34"/>
      <c r="J458" s="34"/>
      <c r="K458" s="34"/>
      <c r="L458" s="34"/>
      <c r="M458" s="34"/>
      <c r="N458" s="34"/>
      <c r="O458" s="34"/>
      <c r="P458" s="34"/>
      <c r="Q458" s="34"/>
      <c r="R458" s="34"/>
      <c r="S458" s="34"/>
    </row>
    <row r="459" ht="15.75" customHeight="1">
      <c r="A459" s="34"/>
      <c r="B459" s="34"/>
      <c r="C459" s="34"/>
      <c r="D459" s="34"/>
      <c r="E459" s="34"/>
      <c r="F459" s="34"/>
      <c r="G459" s="34"/>
      <c r="H459" s="34"/>
      <c r="I459" s="34"/>
      <c r="J459" s="34"/>
      <c r="K459" s="34"/>
      <c r="L459" s="34"/>
      <c r="M459" s="34"/>
      <c r="N459" s="34"/>
      <c r="O459" s="34"/>
      <c r="P459" s="34"/>
      <c r="Q459" s="34"/>
      <c r="R459" s="34"/>
      <c r="S459" s="34"/>
    </row>
    <row r="460" ht="15.75" customHeight="1">
      <c r="A460" s="34"/>
      <c r="B460" s="34"/>
      <c r="C460" s="34"/>
      <c r="D460" s="34"/>
      <c r="E460" s="34"/>
      <c r="F460" s="34"/>
      <c r="G460" s="34"/>
      <c r="H460" s="34"/>
      <c r="I460" s="34"/>
      <c r="J460" s="34"/>
      <c r="K460" s="34"/>
      <c r="L460" s="34"/>
      <c r="M460" s="34"/>
      <c r="N460" s="34"/>
      <c r="O460" s="34"/>
      <c r="P460" s="34"/>
      <c r="Q460" s="34"/>
      <c r="R460" s="34"/>
      <c r="S460" s="34"/>
    </row>
    <row r="461" ht="15.75" customHeight="1">
      <c r="A461" s="34"/>
      <c r="B461" s="34"/>
      <c r="C461" s="34"/>
      <c r="D461" s="34"/>
      <c r="E461" s="34"/>
      <c r="F461" s="34"/>
      <c r="G461" s="34"/>
      <c r="H461" s="34"/>
      <c r="I461" s="34"/>
      <c r="J461" s="34"/>
      <c r="K461" s="34"/>
      <c r="L461" s="34"/>
      <c r="M461" s="34"/>
      <c r="N461" s="34"/>
      <c r="O461" s="34"/>
      <c r="P461" s="34"/>
      <c r="Q461" s="34"/>
      <c r="R461" s="34"/>
      <c r="S461" s="34"/>
    </row>
    <row r="462" ht="15.75" customHeight="1">
      <c r="A462" s="34"/>
      <c r="B462" s="34"/>
      <c r="C462" s="34"/>
      <c r="D462" s="34"/>
      <c r="E462" s="34"/>
      <c r="F462" s="34"/>
      <c r="G462" s="34"/>
      <c r="H462" s="34"/>
      <c r="I462" s="34"/>
      <c r="J462" s="34"/>
      <c r="K462" s="34"/>
      <c r="L462" s="34"/>
      <c r="M462" s="34"/>
      <c r="N462" s="34"/>
      <c r="O462" s="34"/>
      <c r="P462" s="34"/>
      <c r="Q462" s="34"/>
      <c r="R462" s="34"/>
      <c r="S462" s="34"/>
    </row>
    <row r="463" ht="15.75" customHeight="1">
      <c r="A463" s="34"/>
      <c r="B463" s="34"/>
      <c r="C463" s="34"/>
      <c r="D463" s="34"/>
      <c r="E463" s="34"/>
      <c r="F463" s="34"/>
      <c r="G463" s="34"/>
      <c r="H463" s="34"/>
      <c r="I463" s="34"/>
      <c r="J463" s="34"/>
      <c r="K463" s="34"/>
      <c r="L463" s="34"/>
      <c r="M463" s="34"/>
      <c r="N463" s="34"/>
      <c r="O463" s="34"/>
      <c r="P463" s="34"/>
      <c r="Q463" s="34"/>
      <c r="R463" s="34"/>
      <c r="S463" s="34"/>
    </row>
    <row r="464" ht="15.75" customHeight="1">
      <c r="A464" s="34"/>
      <c r="B464" s="34"/>
      <c r="C464" s="34"/>
      <c r="D464" s="34"/>
      <c r="E464" s="34"/>
      <c r="F464" s="34"/>
      <c r="G464" s="34"/>
      <c r="H464" s="34"/>
      <c r="I464" s="34"/>
      <c r="J464" s="34"/>
      <c r="K464" s="34"/>
      <c r="L464" s="34"/>
      <c r="M464" s="34"/>
      <c r="N464" s="34"/>
      <c r="O464" s="34"/>
      <c r="P464" s="34"/>
      <c r="Q464" s="34"/>
      <c r="R464" s="34"/>
      <c r="S464" s="34"/>
    </row>
    <row r="465" ht="15.75" customHeight="1">
      <c r="A465" s="34"/>
      <c r="B465" s="34"/>
      <c r="C465" s="34"/>
      <c r="D465" s="34"/>
      <c r="E465" s="34"/>
      <c r="F465" s="34"/>
      <c r="G465" s="34"/>
      <c r="H465" s="34"/>
      <c r="I465" s="34"/>
      <c r="J465" s="34"/>
      <c r="K465" s="34"/>
      <c r="L465" s="34"/>
      <c r="M465" s="34"/>
      <c r="N465" s="34"/>
      <c r="O465" s="34"/>
      <c r="P465" s="34"/>
      <c r="Q465" s="34"/>
      <c r="R465" s="34"/>
      <c r="S465" s="34"/>
    </row>
    <row r="466" ht="15.75" customHeight="1">
      <c r="A466" s="34"/>
      <c r="B466" s="34"/>
      <c r="C466" s="34"/>
      <c r="D466" s="34"/>
      <c r="E466" s="34"/>
      <c r="F466" s="34"/>
      <c r="G466" s="34"/>
      <c r="H466" s="34"/>
      <c r="I466" s="34"/>
      <c r="J466" s="34"/>
      <c r="K466" s="34"/>
      <c r="L466" s="34"/>
      <c r="M466" s="34"/>
      <c r="N466" s="34"/>
      <c r="O466" s="34"/>
      <c r="P466" s="34"/>
      <c r="Q466" s="34"/>
      <c r="R466" s="34"/>
      <c r="S466" s="34"/>
    </row>
    <row r="467" ht="15.75" customHeight="1">
      <c r="A467" s="34"/>
      <c r="B467" s="34"/>
      <c r="C467" s="34"/>
      <c r="D467" s="34"/>
      <c r="E467" s="34"/>
      <c r="F467" s="34"/>
      <c r="G467" s="34"/>
      <c r="H467" s="34"/>
      <c r="I467" s="34"/>
      <c r="J467" s="34"/>
      <c r="K467" s="34"/>
      <c r="L467" s="34"/>
      <c r="M467" s="34"/>
      <c r="N467" s="34"/>
      <c r="O467" s="34"/>
      <c r="P467" s="34"/>
      <c r="Q467" s="34"/>
      <c r="R467" s="34"/>
      <c r="S467" s="34"/>
    </row>
    <row r="468" ht="15.75" customHeight="1">
      <c r="A468" s="34"/>
      <c r="B468" s="34"/>
      <c r="C468" s="34"/>
      <c r="D468" s="34"/>
      <c r="E468" s="34"/>
      <c r="F468" s="34"/>
      <c r="G468" s="34"/>
      <c r="H468" s="34"/>
      <c r="I468" s="34"/>
      <c r="J468" s="34"/>
      <c r="K468" s="34"/>
      <c r="L468" s="34"/>
      <c r="M468" s="34"/>
      <c r="N468" s="34"/>
      <c r="O468" s="34"/>
      <c r="P468" s="34"/>
      <c r="Q468" s="34"/>
      <c r="R468" s="34"/>
      <c r="S468" s="34"/>
    </row>
    <row r="469" ht="15.75" customHeight="1">
      <c r="A469" s="34"/>
      <c r="B469" s="34"/>
      <c r="C469" s="34"/>
      <c r="D469" s="34"/>
      <c r="E469" s="34"/>
      <c r="F469" s="34"/>
      <c r="G469" s="34"/>
      <c r="H469" s="34"/>
      <c r="I469" s="34"/>
      <c r="J469" s="34"/>
      <c r="K469" s="34"/>
      <c r="L469" s="34"/>
      <c r="M469" s="34"/>
      <c r="N469" s="34"/>
      <c r="O469" s="34"/>
      <c r="P469" s="34"/>
      <c r="Q469" s="34"/>
      <c r="R469" s="34"/>
      <c r="S469" s="34"/>
    </row>
    <row r="470" ht="15.75" customHeight="1">
      <c r="A470" s="34"/>
      <c r="B470" s="34"/>
      <c r="C470" s="34"/>
      <c r="D470" s="34"/>
      <c r="E470" s="34"/>
      <c r="F470" s="34"/>
      <c r="G470" s="34"/>
      <c r="H470" s="34"/>
      <c r="I470" s="34"/>
      <c r="J470" s="34"/>
      <c r="K470" s="34"/>
      <c r="L470" s="34"/>
      <c r="M470" s="34"/>
      <c r="N470" s="34"/>
      <c r="O470" s="34"/>
      <c r="P470" s="34"/>
      <c r="Q470" s="34"/>
      <c r="R470" s="34"/>
      <c r="S470" s="34"/>
    </row>
    <row r="471" ht="15.75" customHeight="1">
      <c r="A471" s="34"/>
      <c r="B471" s="34"/>
      <c r="C471" s="34"/>
      <c r="D471" s="34"/>
      <c r="E471" s="34"/>
      <c r="F471" s="34"/>
      <c r="G471" s="34"/>
      <c r="H471" s="34"/>
      <c r="I471" s="34"/>
      <c r="J471" s="34"/>
      <c r="K471" s="34"/>
      <c r="L471" s="34"/>
      <c r="M471" s="34"/>
      <c r="N471" s="34"/>
      <c r="O471" s="34"/>
      <c r="P471" s="34"/>
      <c r="Q471" s="34"/>
      <c r="R471" s="34"/>
      <c r="S471" s="34"/>
    </row>
    <row r="472" ht="15.75" customHeight="1">
      <c r="A472" s="34"/>
      <c r="B472" s="34"/>
      <c r="C472" s="34"/>
      <c r="D472" s="34"/>
      <c r="E472" s="34"/>
      <c r="F472" s="34"/>
      <c r="G472" s="34"/>
      <c r="H472" s="34"/>
      <c r="I472" s="34"/>
      <c r="J472" s="34"/>
      <c r="K472" s="34"/>
      <c r="L472" s="34"/>
      <c r="M472" s="34"/>
      <c r="N472" s="34"/>
      <c r="O472" s="34"/>
      <c r="P472" s="34"/>
      <c r="Q472" s="34"/>
      <c r="R472" s="34"/>
      <c r="S472" s="34"/>
    </row>
    <row r="473" ht="15.75" customHeight="1">
      <c r="A473" s="34"/>
      <c r="B473" s="34"/>
      <c r="C473" s="34"/>
      <c r="D473" s="34"/>
      <c r="E473" s="34"/>
      <c r="F473" s="34"/>
      <c r="G473" s="34"/>
      <c r="H473" s="34"/>
      <c r="I473" s="34"/>
      <c r="J473" s="34"/>
      <c r="K473" s="34"/>
      <c r="L473" s="34"/>
      <c r="M473" s="34"/>
      <c r="N473" s="34"/>
      <c r="O473" s="34"/>
      <c r="P473" s="34"/>
      <c r="Q473" s="34"/>
      <c r="R473" s="34"/>
      <c r="S473" s="34"/>
    </row>
    <row r="474" ht="15.75" customHeight="1">
      <c r="A474" s="34"/>
      <c r="B474" s="34"/>
      <c r="C474" s="34"/>
      <c r="D474" s="34"/>
      <c r="E474" s="34"/>
      <c r="F474" s="34"/>
      <c r="G474" s="34"/>
      <c r="H474" s="34"/>
      <c r="I474" s="34"/>
      <c r="J474" s="34"/>
      <c r="K474" s="34"/>
      <c r="L474" s="34"/>
      <c r="M474" s="34"/>
      <c r="N474" s="34"/>
      <c r="O474" s="34"/>
      <c r="P474" s="34"/>
      <c r="Q474" s="34"/>
      <c r="R474" s="34"/>
      <c r="S474" s="34"/>
    </row>
    <row r="475" ht="15.75" customHeight="1">
      <c r="A475" s="34"/>
      <c r="B475" s="34"/>
      <c r="C475" s="34"/>
      <c r="D475" s="34"/>
      <c r="E475" s="34"/>
      <c r="F475" s="34"/>
      <c r="G475" s="34"/>
      <c r="H475" s="34"/>
      <c r="I475" s="34"/>
      <c r="J475" s="34"/>
      <c r="K475" s="34"/>
      <c r="L475" s="34"/>
      <c r="M475" s="34"/>
      <c r="N475" s="34"/>
      <c r="O475" s="34"/>
      <c r="P475" s="34"/>
      <c r="Q475" s="34"/>
      <c r="R475" s="34"/>
      <c r="S475" s="34"/>
    </row>
    <row r="476" ht="15.75" customHeight="1">
      <c r="A476" s="34"/>
      <c r="B476" s="34"/>
      <c r="C476" s="34"/>
      <c r="D476" s="34"/>
      <c r="E476" s="34"/>
      <c r="F476" s="34"/>
      <c r="G476" s="34"/>
      <c r="H476" s="34"/>
      <c r="I476" s="34"/>
      <c r="J476" s="34"/>
      <c r="K476" s="34"/>
      <c r="L476" s="34"/>
      <c r="M476" s="34"/>
      <c r="N476" s="34"/>
      <c r="O476" s="34"/>
      <c r="P476" s="34"/>
      <c r="Q476" s="34"/>
      <c r="R476" s="34"/>
      <c r="S476" s="34"/>
    </row>
    <row r="477" ht="15.75" customHeight="1">
      <c r="A477" s="34"/>
      <c r="B477" s="34"/>
      <c r="C477" s="34"/>
      <c r="D477" s="34"/>
      <c r="E477" s="34"/>
      <c r="F477" s="34"/>
      <c r="G477" s="34"/>
      <c r="H477" s="34"/>
      <c r="I477" s="34"/>
      <c r="J477" s="34"/>
      <c r="K477" s="34"/>
      <c r="L477" s="34"/>
      <c r="M477" s="34"/>
      <c r="N477" s="34"/>
      <c r="O477" s="34"/>
      <c r="P477" s="34"/>
      <c r="Q477" s="34"/>
      <c r="R477" s="34"/>
      <c r="S477" s="34"/>
    </row>
    <row r="478" ht="15.75" customHeight="1">
      <c r="A478" s="34"/>
      <c r="B478" s="34"/>
      <c r="C478" s="34"/>
      <c r="D478" s="34"/>
      <c r="E478" s="34"/>
      <c r="F478" s="34"/>
      <c r="G478" s="34"/>
      <c r="H478" s="34"/>
      <c r="I478" s="34"/>
      <c r="J478" s="34"/>
      <c r="K478" s="34"/>
      <c r="L478" s="34"/>
      <c r="M478" s="34"/>
      <c r="N478" s="34"/>
      <c r="O478" s="34"/>
      <c r="P478" s="34"/>
      <c r="Q478" s="34"/>
      <c r="R478" s="34"/>
      <c r="S478" s="34"/>
    </row>
    <row r="479" ht="15.75" customHeight="1">
      <c r="A479" s="34"/>
      <c r="B479" s="34"/>
      <c r="C479" s="34"/>
      <c r="D479" s="34"/>
      <c r="E479" s="34"/>
      <c r="F479" s="34"/>
      <c r="G479" s="34"/>
      <c r="H479" s="34"/>
      <c r="I479" s="34"/>
      <c r="J479" s="34"/>
      <c r="K479" s="34"/>
      <c r="L479" s="34"/>
      <c r="M479" s="34"/>
      <c r="N479" s="34"/>
      <c r="O479" s="34"/>
      <c r="P479" s="34"/>
      <c r="Q479" s="34"/>
      <c r="R479" s="34"/>
      <c r="S479" s="34"/>
    </row>
    <row r="480" ht="15.75" customHeight="1">
      <c r="A480" s="34"/>
      <c r="B480" s="34"/>
      <c r="C480" s="34"/>
      <c r="D480" s="34"/>
      <c r="E480" s="34"/>
      <c r="F480" s="34"/>
      <c r="G480" s="34"/>
      <c r="H480" s="34"/>
      <c r="I480" s="34"/>
      <c r="J480" s="34"/>
      <c r="K480" s="34"/>
      <c r="L480" s="34"/>
      <c r="M480" s="34"/>
      <c r="N480" s="34"/>
      <c r="O480" s="34"/>
      <c r="P480" s="34"/>
      <c r="Q480" s="34"/>
      <c r="R480" s="34"/>
      <c r="S480" s="34"/>
    </row>
    <row r="481" ht="15.75" customHeight="1">
      <c r="A481" s="34"/>
      <c r="B481" s="34"/>
      <c r="C481" s="34"/>
      <c r="D481" s="34"/>
      <c r="E481" s="34"/>
      <c r="F481" s="34"/>
      <c r="G481" s="34"/>
      <c r="H481" s="34"/>
      <c r="I481" s="34"/>
      <c r="J481" s="34"/>
      <c r="K481" s="34"/>
      <c r="L481" s="34"/>
      <c r="M481" s="34"/>
      <c r="N481" s="34"/>
      <c r="O481" s="34"/>
      <c r="P481" s="34"/>
      <c r="Q481" s="34"/>
      <c r="R481" s="34"/>
      <c r="S481" s="34"/>
    </row>
    <row r="482" ht="15.75" customHeight="1">
      <c r="A482" s="34"/>
      <c r="B482" s="34"/>
      <c r="C482" s="34"/>
      <c r="D482" s="34"/>
      <c r="E482" s="34"/>
      <c r="F482" s="34"/>
      <c r="G482" s="34"/>
      <c r="H482" s="34"/>
      <c r="I482" s="34"/>
      <c r="J482" s="34"/>
      <c r="K482" s="34"/>
      <c r="L482" s="34"/>
      <c r="M482" s="34"/>
      <c r="N482" s="34"/>
      <c r="O482" s="34"/>
      <c r="P482" s="34"/>
      <c r="Q482" s="34"/>
      <c r="R482" s="34"/>
      <c r="S482" s="34"/>
    </row>
    <row r="483" ht="15.75" customHeight="1">
      <c r="A483" s="34"/>
      <c r="B483" s="34"/>
      <c r="C483" s="34"/>
      <c r="D483" s="34"/>
      <c r="E483" s="34"/>
      <c r="F483" s="34"/>
      <c r="G483" s="34"/>
      <c r="H483" s="34"/>
      <c r="I483" s="34"/>
      <c r="J483" s="34"/>
      <c r="K483" s="34"/>
      <c r="L483" s="34"/>
      <c r="M483" s="34"/>
      <c r="N483" s="34"/>
      <c r="O483" s="34"/>
      <c r="P483" s="34"/>
      <c r="Q483" s="34"/>
      <c r="R483" s="34"/>
      <c r="S483" s="34"/>
    </row>
    <row r="484" ht="15.75" customHeight="1">
      <c r="A484" s="34"/>
      <c r="B484" s="34"/>
      <c r="C484" s="34"/>
      <c r="D484" s="34"/>
      <c r="E484" s="34"/>
      <c r="F484" s="34"/>
      <c r="G484" s="34"/>
      <c r="H484" s="34"/>
      <c r="I484" s="34"/>
      <c r="J484" s="34"/>
      <c r="K484" s="34"/>
      <c r="L484" s="34"/>
      <c r="M484" s="34"/>
      <c r="N484" s="34"/>
      <c r="O484" s="34"/>
      <c r="P484" s="34"/>
      <c r="Q484" s="34"/>
      <c r="R484" s="34"/>
      <c r="S484" s="34"/>
    </row>
    <row r="485" ht="15.75" customHeight="1">
      <c r="A485" s="34"/>
      <c r="B485" s="34"/>
      <c r="C485" s="34"/>
      <c r="D485" s="34"/>
      <c r="E485" s="34"/>
      <c r="F485" s="34"/>
      <c r="G485" s="34"/>
      <c r="H485" s="34"/>
      <c r="I485" s="34"/>
      <c r="J485" s="34"/>
      <c r="K485" s="34"/>
      <c r="L485" s="34"/>
      <c r="M485" s="34"/>
      <c r="N485" s="34"/>
      <c r="O485" s="34"/>
      <c r="P485" s="34"/>
      <c r="Q485" s="34"/>
      <c r="R485" s="34"/>
      <c r="S485" s="34"/>
    </row>
    <row r="486" ht="15.75" customHeight="1">
      <c r="A486" s="34"/>
      <c r="B486" s="34"/>
      <c r="C486" s="34"/>
      <c r="D486" s="34"/>
      <c r="E486" s="34"/>
      <c r="F486" s="34"/>
      <c r="G486" s="34"/>
      <c r="H486" s="34"/>
      <c r="I486" s="34"/>
      <c r="J486" s="34"/>
      <c r="K486" s="34"/>
      <c r="L486" s="34"/>
      <c r="M486" s="34"/>
      <c r="N486" s="34"/>
      <c r="O486" s="34"/>
      <c r="P486" s="34"/>
      <c r="Q486" s="34"/>
      <c r="R486" s="34"/>
      <c r="S486" s="34"/>
    </row>
    <row r="487" ht="15.75" customHeight="1">
      <c r="A487" s="34"/>
      <c r="B487" s="34"/>
      <c r="C487" s="34"/>
      <c r="D487" s="34"/>
      <c r="E487" s="34"/>
      <c r="F487" s="34"/>
      <c r="G487" s="34"/>
      <c r="H487" s="34"/>
      <c r="I487" s="34"/>
      <c r="J487" s="34"/>
      <c r="K487" s="34"/>
      <c r="L487" s="34"/>
      <c r="M487" s="34"/>
      <c r="N487" s="34"/>
      <c r="O487" s="34"/>
      <c r="P487" s="34"/>
      <c r="Q487" s="34"/>
      <c r="R487" s="34"/>
      <c r="S487" s="34"/>
    </row>
    <row r="488" ht="15.75" customHeight="1">
      <c r="A488" s="34"/>
      <c r="B488" s="34"/>
      <c r="C488" s="34"/>
      <c r="D488" s="34"/>
      <c r="E488" s="34"/>
      <c r="F488" s="34"/>
      <c r="G488" s="34"/>
      <c r="H488" s="34"/>
      <c r="I488" s="34"/>
      <c r="J488" s="34"/>
      <c r="K488" s="34"/>
      <c r="L488" s="34"/>
      <c r="M488" s="34"/>
      <c r="N488" s="34"/>
      <c r="O488" s="34"/>
      <c r="P488" s="34"/>
      <c r="Q488" s="34"/>
      <c r="R488" s="34"/>
      <c r="S488" s="34"/>
    </row>
    <row r="489" ht="15.75" customHeight="1">
      <c r="A489" s="34"/>
      <c r="B489" s="34"/>
      <c r="C489" s="34"/>
      <c r="D489" s="34"/>
      <c r="E489" s="34"/>
      <c r="F489" s="34"/>
      <c r="G489" s="34"/>
      <c r="H489" s="34"/>
      <c r="I489" s="34"/>
      <c r="J489" s="34"/>
      <c r="K489" s="34"/>
      <c r="L489" s="34"/>
      <c r="M489" s="34"/>
      <c r="N489" s="34"/>
      <c r="O489" s="34"/>
      <c r="P489" s="34"/>
      <c r="Q489" s="34"/>
      <c r="R489" s="34"/>
      <c r="S489" s="34"/>
    </row>
    <row r="490" ht="15.75" customHeight="1">
      <c r="A490" s="34"/>
      <c r="B490" s="34"/>
      <c r="C490" s="34"/>
      <c r="D490" s="34"/>
      <c r="E490" s="34"/>
      <c r="F490" s="34"/>
      <c r="G490" s="34"/>
      <c r="H490" s="34"/>
      <c r="I490" s="34"/>
      <c r="J490" s="34"/>
      <c r="K490" s="34"/>
      <c r="L490" s="34"/>
      <c r="M490" s="34"/>
      <c r="N490" s="34"/>
      <c r="O490" s="34"/>
      <c r="P490" s="34"/>
      <c r="Q490" s="34"/>
      <c r="R490" s="34"/>
      <c r="S490" s="34"/>
    </row>
    <row r="491" ht="15.75" customHeight="1">
      <c r="A491" s="34"/>
      <c r="B491" s="34"/>
      <c r="C491" s="34"/>
      <c r="D491" s="34"/>
      <c r="E491" s="34"/>
      <c r="F491" s="34"/>
      <c r="G491" s="34"/>
      <c r="H491" s="34"/>
      <c r="I491" s="34"/>
      <c r="J491" s="34"/>
      <c r="K491" s="34"/>
      <c r="L491" s="34"/>
      <c r="M491" s="34"/>
      <c r="N491" s="34"/>
      <c r="O491" s="34"/>
      <c r="P491" s="34"/>
      <c r="Q491" s="34"/>
      <c r="R491" s="34"/>
      <c r="S491" s="34"/>
    </row>
    <row r="492" ht="15.75" customHeight="1">
      <c r="A492" s="34"/>
      <c r="B492" s="34"/>
      <c r="C492" s="34"/>
      <c r="D492" s="34"/>
      <c r="E492" s="34"/>
      <c r="F492" s="34"/>
      <c r="G492" s="34"/>
      <c r="H492" s="34"/>
      <c r="I492" s="34"/>
      <c r="J492" s="34"/>
      <c r="K492" s="34"/>
      <c r="L492" s="34"/>
      <c r="M492" s="34"/>
      <c r="N492" s="34"/>
      <c r="O492" s="34"/>
      <c r="P492" s="34"/>
      <c r="Q492" s="34"/>
      <c r="R492" s="34"/>
      <c r="S492" s="34"/>
    </row>
    <row r="493" ht="15.75" customHeight="1">
      <c r="A493" s="34"/>
      <c r="B493" s="34"/>
      <c r="C493" s="34"/>
      <c r="D493" s="34"/>
      <c r="E493" s="34"/>
      <c r="F493" s="34"/>
      <c r="G493" s="34"/>
      <c r="H493" s="34"/>
      <c r="I493" s="34"/>
      <c r="J493" s="34"/>
      <c r="K493" s="34"/>
      <c r="L493" s="34"/>
      <c r="M493" s="34"/>
      <c r="N493" s="34"/>
      <c r="O493" s="34"/>
      <c r="P493" s="34"/>
      <c r="Q493" s="34"/>
      <c r="R493" s="34"/>
      <c r="S493" s="34"/>
    </row>
    <row r="494" ht="15.75" customHeight="1">
      <c r="A494" s="34"/>
      <c r="B494" s="34"/>
      <c r="C494" s="34"/>
      <c r="D494" s="34"/>
      <c r="E494" s="34"/>
      <c r="F494" s="34"/>
      <c r="G494" s="34"/>
      <c r="H494" s="34"/>
      <c r="I494" s="34"/>
      <c r="J494" s="34"/>
      <c r="K494" s="34"/>
      <c r="L494" s="34"/>
      <c r="M494" s="34"/>
      <c r="N494" s="34"/>
      <c r="O494" s="34"/>
      <c r="P494" s="34"/>
      <c r="Q494" s="34"/>
      <c r="R494" s="34"/>
      <c r="S494" s="34"/>
    </row>
    <row r="495" ht="15.75" customHeight="1">
      <c r="A495" s="34"/>
      <c r="B495" s="34"/>
      <c r="C495" s="34"/>
      <c r="D495" s="34"/>
      <c r="E495" s="34"/>
      <c r="F495" s="34"/>
      <c r="G495" s="34"/>
      <c r="H495" s="34"/>
      <c r="I495" s="34"/>
      <c r="J495" s="34"/>
      <c r="K495" s="34"/>
      <c r="L495" s="34"/>
      <c r="M495" s="34"/>
      <c r="N495" s="34"/>
      <c r="O495" s="34"/>
      <c r="P495" s="34"/>
      <c r="Q495" s="34"/>
      <c r="R495" s="34"/>
      <c r="S495" s="34"/>
    </row>
    <row r="496" ht="15.75" customHeight="1">
      <c r="A496" s="34"/>
      <c r="B496" s="34"/>
      <c r="C496" s="34"/>
      <c r="D496" s="34"/>
      <c r="E496" s="34"/>
      <c r="F496" s="34"/>
      <c r="G496" s="34"/>
      <c r="H496" s="34"/>
      <c r="I496" s="34"/>
      <c r="J496" s="34"/>
      <c r="K496" s="34"/>
      <c r="L496" s="34"/>
      <c r="M496" s="34"/>
      <c r="N496" s="34"/>
      <c r="O496" s="34"/>
      <c r="P496" s="34"/>
      <c r="Q496" s="34"/>
      <c r="R496" s="34"/>
      <c r="S496" s="34"/>
    </row>
    <row r="497" ht="15.75" customHeight="1">
      <c r="A497" s="34"/>
      <c r="B497" s="34"/>
      <c r="C497" s="34"/>
      <c r="D497" s="34"/>
      <c r="E497" s="34"/>
      <c r="F497" s="34"/>
      <c r="G497" s="34"/>
      <c r="H497" s="34"/>
      <c r="I497" s="34"/>
      <c r="J497" s="34"/>
      <c r="K497" s="34"/>
      <c r="L497" s="34"/>
      <c r="M497" s="34"/>
      <c r="N497" s="34"/>
      <c r="O497" s="34"/>
      <c r="P497" s="34"/>
      <c r="Q497" s="34"/>
      <c r="R497" s="34"/>
      <c r="S497" s="34"/>
    </row>
    <row r="498" ht="15.75" customHeight="1">
      <c r="A498" s="34"/>
      <c r="B498" s="34"/>
      <c r="C498" s="34"/>
      <c r="D498" s="34"/>
      <c r="E498" s="34"/>
      <c r="F498" s="34"/>
      <c r="G498" s="34"/>
      <c r="H498" s="34"/>
      <c r="I498" s="34"/>
      <c r="J498" s="34"/>
      <c r="K498" s="34"/>
      <c r="L498" s="34"/>
      <c r="M498" s="34"/>
      <c r="N498" s="34"/>
      <c r="O498" s="34"/>
      <c r="P498" s="34"/>
      <c r="Q498" s="34"/>
      <c r="R498" s="34"/>
      <c r="S498" s="34"/>
    </row>
    <row r="499" ht="15.75" customHeight="1">
      <c r="A499" s="34"/>
      <c r="B499" s="34"/>
      <c r="C499" s="34"/>
      <c r="D499" s="34"/>
      <c r="E499" s="34"/>
      <c r="F499" s="34"/>
      <c r="G499" s="34"/>
      <c r="H499" s="34"/>
      <c r="I499" s="34"/>
      <c r="J499" s="34"/>
      <c r="K499" s="34"/>
      <c r="L499" s="34"/>
      <c r="M499" s="34"/>
      <c r="N499" s="34"/>
      <c r="O499" s="34"/>
      <c r="P499" s="34"/>
      <c r="Q499" s="34"/>
      <c r="R499" s="34"/>
      <c r="S499" s="34"/>
    </row>
    <row r="500" ht="15.75" customHeight="1">
      <c r="A500" s="34"/>
      <c r="B500" s="34"/>
      <c r="C500" s="34"/>
      <c r="D500" s="34"/>
      <c r="E500" s="34"/>
      <c r="F500" s="34"/>
      <c r="G500" s="34"/>
      <c r="H500" s="34"/>
      <c r="I500" s="34"/>
      <c r="J500" s="34"/>
      <c r="K500" s="34"/>
      <c r="L500" s="34"/>
      <c r="M500" s="34"/>
      <c r="N500" s="34"/>
      <c r="O500" s="34"/>
      <c r="P500" s="34"/>
      <c r="Q500" s="34"/>
      <c r="R500" s="34"/>
      <c r="S500" s="34"/>
    </row>
    <row r="501" ht="15.75" customHeight="1">
      <c r="A501" s="34"/>
      <c r="B501" s="34"/>
      <c r="C501" s="34"/>
      <c r="D501" s="34"/>
      <c r="E501" s="34"/>
      <c r="F501" s="34"/>
      <c r="G501" s="34"/>
      <c r="H501" s="34"/>
      <c r="I501" s="34"/>
      <c r="J501" s="34"/>
      <c r="K501" s="34"/>
      <c r="L501" s="34"/>
      <c r="M501" s="34"/>
      <c r="N501" s="34"/>
      <c r="O501" s="34"/>
      <c r="P501" s="34"/>
      <c r="Q501" s="34"/>
      <c r="R501" s="34"/>
      <c r="S501" s="34"/>
    </row>
    <row r="502" ht="15.75" customHeight="1">
      <c r="A502" s="34"/>
      <c r="B502" s="34"/>
      <c r="C502" s="34"/>
      <c r="D502" s="34"/>
      <c r="E502" s="34"/>
      <c r="F502" s="34"/>
      <c r="G502" s="34"/>
      <c r="H502" s="34"/>
      <c r="I502" s="34"/>
      <c r="J502" s="34"/>
      <c r="K502" s="34"/>
      <c r="L502" s="34"/>
      <c r="M502" s="34"/>
      <c r="N502" s="34"/>
      <c r="O502" s="34"/>
      <c r="P502" s="34"/>
      <c r="Q502" s="34"/>
      <c r="R502" s="34"/>
      <c r="S502" s="34"/>
    </row>
    <row r="503" ht="15.75" customHeight="1">
      <c r="A503" s="34"/>
      <c r="B503" s="34"/>
      <c r="C503" s="34"/>
      <c r="D503" s="34"/>
      <c r="E503" s="34"/>
      <c r="F503" s="34"/>
      <c r="G503" s="34"/>
      <c r="H503" s="34"/>
      <c r="I503" s="34"/>
      <c r="J503" s="34"/>
      <c r="K503" s="34"/>
      <c r="L503" s="34"/>
      <c r="M503" s="34"/>
      <c r="N503" s="34"/>
      <c r="O503" s="34"/>
      <c r="P503" s="34"/>
      <c r="Q503" s="34"/>
      <c r="R503" s="34"/>
      <c r="S503" s="34"/>
    </row>
    <row r="504" ht="15.75" customHeight="1">
      <c r="A504" s="34"/>
      <c r="B504" s="34"/>
      <c r="C504" s="34"/>
      <c r="D504" s="34"/>
      <c r="E504" s="34"/>
      <c r="F504" s="34"/>
      <c r="G504" s="34"/>
      <c r="H504" s="34"/>
      <c r="I504" s="34"/>
      <c r="J504" s="34"/>
      <c r="K504" s="34"/>
      <c r="L504" s="34"/>
      <c r="M504" s="34"/>
      <c r="N504" s="34"/>
      <c r="O504" s="34"/>
      <c r="P504" s="34"/>
      <c r="Q504" s="34"/>
      <c r="R504" s="34"/>
      <c r="S504" s="34"/>
    </row>
    <row r="505" ht="15.75" customHeight="1">
      <c r="A505" s="34"/>
      <c r="B505" s="34"/>
      <c r="C505" s="34"/>
      <c r="D505" s="34"/>
      <c r="E505" s="34"/>
      <c r="F505" s="34"/>
      <c r="G505" s="34"/>
      <c r="H505" s="34"/>
      <c r="I505" s="34"/>
      <c r="J505" s="34"/>
      <c r="K505" s="34"/>
      <c r="L505" s="34"/>
      <c r="M505" s="34"/>
      <c r="N505" s="34"/>
      <c r="O505" s="34"/>
      <c r="P505" s="34"/>
      <c r="Q505" s="34"/>
      <c r="R505" s="34"/>
      <c r="S505" s="34"/>
    </row>
    <row r="506" ht="15.75" customHeight="1">
      <c r="A506" s="34"/>
      <c r="B506" s="34"/>
      <c r="C506" s="34"/>
      <c r="D506" s="34"/>
      <c r="E506" s="34"/>
      <c r="F506" s="34"/>
      <c r="G506" s="34"/>
      <c r="H506" s="34"/>
      <c r="I506" s="34"/>
      <c r="J506" s="34"/>
      <c r="K506" s="34"/>
      <c r="L506" s="34"/>
      <c r="M506" s="34"/>
      <c r="N506" s="34"/>
      <c r="O506" s="34"/>
      <c r="P506" s="34"/>
      <c r="Q506" s="34"/>
      <c r="R506" s="34"/>
      <c r="S506" s="34"/>
    </row>
    <row r="507" ht="15.75" customHeight="1">
      <c r="A507" s="34"/>
      <c r="B507" s="34"/>
      <c r="C507" s="34"/>
      <c r="D507" s="34"/>
      <c r="E507" s="34"/>
      <c r="F507" s="34"/>
      <c r="G507" s="34"/>
      <c r="H507" s="34"/>
      <c r="I507" s="34"/>
      <c r="J507" s="34"/>
      <c r="K507" s="34"/>
      <c r="L507" s="34"/>
      <c r="M507" s="34"/>
      <c r="N507" s="34"/>
      <c r="O507" s="34"/>
      <c r="P507" s="34"/>
      <c r="Q507" s="34"/>
      <c r="R507" s="34"/>
      <c r="S507" s="34"/>
    </row>
    <row r="508" ht="15.75" customHeight="1">
      <c r="A508" s="34"/>
      <c r="B508" s="34"/>
      <c r="C508" s="34"/>
      <c r="D508" s="34"/>
      <c r="E508" s="34"/>
      <c r="F508" s="34"/>
      <c r="G508" s="34"/>
      <c r="H508" s="34"/>
      <c r="I508" s="34"/>
      <c r="J508" s="34"/>
      <c r="K508" s="34"/>
      <c r="L508" s="34"/>
      <c r="M508" s="34"/>
      <c r="N508" s="34"/>
      <c r="O508" s="34"/>
      <c r="P508" s="34"/>
      <c r="Q508" s="34"/>
      <c r="R508" s="34"/>
      <c r="S508" s="34"/>
    </row>
    <row r="509" ht="15.75" customHeight="1">
      <c r="A509" s="34"/>
      <c r="B509" s="34"/>
      <c r="C509" s="34"/>
      <c r="D509" s="34"/>
      <c r="E509" s="34"/>
      <c r="F509" s="34"/>
      <c r="G509" s="34"/>
      <c r="H509" s="34"/>
      <c r="I509" s="34"/>
      <c r="J509" s="34"/>
      <c r="K509" s="34"/>
      <c r="L509" s="34"/>
      <c r="M509" s="34"/>
      <c r="N509" s="34"/>
      <c r="O509" s="34"/>
      <c r="P509" s="34"/>
      <c r="Q509" s="34"/>
      <c r="R509" s="34"/>
      <c r="S509" s="34"/>
    </row>
    <row r="510" ht="15.75" customHeight="1">
      <c r="A510" s="34"/>
      <c r="B510" s="34"/>
      <c r="C510" s="11"/>
      <c r="D510" s="11"/>
      <c r="E510" s="11"/>
      <c r="F510" s="11"/>
      <c r="G510" s="11"/>
      <c r="H510" s="11"/>
      <c r="I510" s="11"/>
      <c r="J510" s="11"/>
      <c r="K510" s="34"/>
      <c r="L510" s="34"/>
      <c r="M510" s="34"/>
      <c r="N510" s="34"/>
      <c r="O510" s="34"/>
      <c r="P510" s="34"/>
      <c r="Q510" s="34"/>
      <c r="R510" s="34"/>
      <c r="S510" s="34"/>
    </row>
    <row r="511" ht="15.75" customHeight="1">
      <c r="A511" s="34"/>
      <c r="B511" s="34"/>
      <c r="C511" s="11"/>
      <c r="D511" s="11"/>
      <c r="E511" s="11"/>
      <c r="F511" s="11"/>
      <c r="G511" s="11"/>
      <c r="H511" s="11"/>
      <c r="I511" s="11"/>
      <c r="J511" s="11"/>
      <c r="K511" s="34"/>
      <c r="L511" s="34"/>
      <c r="M511" s="34"/>
      <c r="N511" s="34"/>
      <c r="O511" s="34"/>
      <c r="P511" s="34"/>
      <c r="Q511" s="34"/>
      <c r="R511" s="34"/>
      <c r="S511" s="34"/>
    </row>
    <row r="512" ht="15.75" customHeight="1">
      <c r="A512" s="34"/>
      <c r="B512" s="34"/>
      <c r="C512" s="11"/>
      <c r="D512" s="11"/>
      <c r="E512" s="11"/>
      <c r="F512" s="11"/>
      <c r="G512" s="11"/>
      <c r="H512" s="11"/>
      <c r="I512" s="11"/>
      <c r="J512" s="11"/>
      <c r="K512" s="34"/>
      <c r="L512" s="34"/>
      <c r="M512" s="34"/>
      <c r="N512" s="34"/>
      <c r="O512" s="34"/>
      <c r="P512" s="34"/>
      <c r="Q512" s="34"/>
      <c r="R512" s="34"/>
      <c r="S512" s="34"/>
    </row>
    <row r="513" ht="15.75" customHeight="1">
      <c r="A513" s="34"/>
      <c r="B513" s="34"/>
      <c r="C513" s="11"/>
      <c r="D513" s="11"/>
      <c r="E513" s="11"/>
      <c r="F513" s="11"/>
      <c r="G513" s="11"/>
      <c r="H513" s="11"/>
      <c r="I513" s="11"/>
      <c r="J513" s="11"/>
      <c r="K513" s="34"/>
      <c r="L513" s="34"/>
      <c r="M513" s="34"/>
      <c r="N513" s="34"/>
      <c r="O513" s="34"/>
      <c r="P513" s="34"/>
      <c r="Q513" s="34"/>
      <c r="R513" s="34"/>
      <c r="S513" s="34"/>
    </row>
    <row r="514" ht="15.75" customHeight="1">
      <c r="A514" s="34"/>
      <c r="B514" s="34"/>
      <c r="C514" s="11"/>
      <c r="D514" s="11"/>
      <c r="E514" s="11"/>
      <c r="F514" s="11"/>
      <c r="G514" s="11"/>
      <c r="H514" s="11"/>
      <c r="I514" s="11"/>
      <c r="J514" s="11"/>
      <c r="K514" s="34"/>
      <c r="L514" s="34"/>
      <c r="M514" s="34"/>
      <c r="N514" s="34"/>
      <c r="O514" s="34"/>
      <c r="P514" s="34"/>
      <c r="Q514" s="34"/>
      <c r="R514" s="34"/>
      <c r="S514" s="34"/>
    </row>
    <row r="515" ht="15.75" customHeight="1">
      <c r="A515" s="34"/>
      <c r="B515" s="34"/>
      <c r="C515" s="11"/>
      <c r="D515" s="11"/>
      <c r="E515" s="11"/>
      <c r="F515" s="11"/>
      <c r="G515" s="11"/>
      <c r="H515" s="11"/>
      <c r="I515" s="11"/>
      <c r="J515" s="11"/>
      <c r="K515" s="34"/>
      <c r="L515" s="34"/>
      <c r="M515" s="34"/>
      <c r="N515" s="34"/>
      <c r="O515" s="34"/>
      <c r="P515" s="34"/>
      <c r="Q515" s="34"/>
      <c r="R515" s="34"/>
      <c r="S515" s="34"/>
    </row>
    <row r="516" ht="15.75" customHeight="1">
      <c r="A516" s="34"/>
      <c r="B516" s="34"/>
      <c r="C516" s="11"/>
      <c r="D516" s="11"/>
      <c r="E516" s="11"/>
      <c r="F516" s="11"/>
      <c r="G516" s="11"/>
      <c r="H516" s="11"/>
      <c r="I516" s="11"/>
      <c r="J516" s="11"/>
      <c r="K516" s="34"/>
      <c r="L516" s="34"/>
      <c r="M516" s="34"/>
      <c r="N516" s="34"/>
      <c r="O516" s="34"/>
      <c r="P516" s="34"/>
      <c r="Q516" s="34"/>
      <c r="R516" s="34"/>
      <c r="S516" s="34"/>
    </row>
    <row r="517" ht="15.75" customHeight="1">
      <c r="A517" s="34"/>
      <c r="B517" s="34"/>
      <c r="C517" s="11"/>
      <c r="D517" s="11"/>
      <c r="E517" s="11"/>
      <c r="F517" s="11"/>
      <c r="G517" s="11"/>
      <c r="H517" s="11"/>
      <c r="I517" s="11"/>
      <c r="J517" s="11"/>
      <c r="K517" s="34"/>
      <c r="L517" s="34"/>
      <c r="M517" s="34"/>
      <c r="N517" s="34"/>
      <c r="O517" s="34"/>
      <c r="P517" s="34"/>
      <c r="Q517" s="34"/>
      <c r="R517" s="34"/>
      <c r="S517" s="34"/>
    </row>
    <row r="518" ht="15.75" customHeight="1">
      <c r="A518" s="34"/>
      <c r="B518" s="34"/>
      <c r="C518" s="11"/>
      <c r="D518" s="11"/>
      <c r="E518" s="11"/>
      <c r="F518" s="11"/>
      <c r="G518" s="11"/>
      <c r="H518" s="11"/>
      <c r="I518" s="11"/>
      <c r="J518" s="11"/>
      <c r="K518" s="34"/>
      <c r="L518" s="34"/>
      <c r="M518" s="34"/>
      <c r="N518" s="34"/>
      <c r="O518" s="34"/>
      <c r="P518" s="34"/>
      <c r="Q518" s="34"/>
      <c r="R518" s="34"/>
      <c r="S518" s="34"/>
    </row>
    <row r="519" ht="15.75" customHeight="1">
      <c r="A519" s="34"/>
      <c r="B519" s="34"/>
      <c r="C519" s="11"/>
      <c r="D519" s="11"/>
      <c r="E519" s="11"/>
      <c r="F519" s="11"/>
      <c r="G519" s="11"/>
      <c r="H519" s="11"/>
      <c r="I519" s="11"/>
      <c r="J519" s="11"/>
      <c r="K519" s="34"/>
      <c r="L519" s="34"/>
      <c r="M519" s="34"/>
      <c r="N519" s="34"/>
      <c r="O519" s="34"/>
      <c r="P519" s="34"/>
      <c r="Q519" s="34"/>
      <c r="R519" s="34"/>
      <c r="S519" s="34"/>
    </row>
    <row r="520" ht="15.75" customHeight="1">
      <c r="A520" s="34"/>
      <c r="B520" s="34"/>
      <c r="C520" s="11"/>
      <c r="D520" s="11"/>
      <c r="E520" s="11"/>
      <c r="F520" s="11"/>
      <c r="G520" s="11"/>
      <c r="H520" s="11"/>
      <c r="I520" s="11"/>
      <c r="J520" s="11"/>
      <c r="K520" s="34"/>
      <c r="L520" s="34"/>
      <c r="M520" s="34"/>
      <c r="N520" s="34"/>
      <c r="O520" s="34"/>
      <c r="P520" s="34"/>
      <c r="Q520" s="34"/>
      <c r="R520" s="34"/>
      <c r="S520" s="34"/>
    </row>
    <row r="521" ht="15.75" customHeight="1">
      <c r="A521" s="34"/>
      <c r="B521" s="34"/>
      <c r="C521" s="11"/>
      <c r="D521" s="11"/>
      <c r="E521" s="11"/>
      <c r="F521" s="11"/>
      <c r="G521" s="11"/>
      <c r="H521" s="11"/>
      <c r="I521" s="11"/>
      <c r="J521" s="11"/>
      <c r="K521" s="34"/>
      <c r="L521" s="34"/>
      <c r="M521" s="34"/>
      <c r="N521" s="34"/>
      <c r="O521" s="34"/>
      <c r="P521" s="34"/>
      <c r="Q521" s="34"/>
      <c r="R521" s="34"/>
      <c r="S521" s="34"/>
    </row>
    <row r="522" ht="15.75" customHeight="1">
      <c r="A522" s="34"/>
      <c r="B522" s="34"/>
      <c r="C522" s="11"/>
      <c r="D522" s="11"/>
      <c r="E522" s="11"/>
      <c r="F522" s="11"/>
      <c r="G522" s="11"/>
      <c r="H522" s="11"/>
      <c r="I522" s="11"/>
      <c r="J522" s="11"/>
      <c r="K522" s="34"/>
      <c r="L522" s="34"/>
      <c r="M522" s="34"/>
      <c r="N522" s="34"/>
      <c r="O522" s="34"/>
      <c r="P522" s="34"/>
      <c r="Q522" s="34"/>
      <c r="R522" s="34"/>
      <c r="S522" s="34"/>
    </row>
    <row r="523" ht="15.75" customHeight="1">
      <c r="A523" s="34"/>
      <c r="B523" s="34"/>
      <c r="C523" s="11"/>
      <c r="D523" s="11"/>
      <c r="E523" s="11"/>
      <c r="F523" s="11"/>
      <c r="G523" s="11"/>
      <c r="H523" s="11"/>
      <c r="I523" s="11"/>
      <c r="J523" s="11"/>
      <c r="K523" s="34"/>
      <c r="L523" s="34"/>
      <c r="M523" s="34"/>
      <c r="N523" s="34"/>
      <c r="O523" s="34"/>
      <c r="P523" s="34"/>
      <c r="Q523" s="34"/>
      <c r="R523" s="34"/>
      <c r="S523" s="34"/>
    </row>
    <row r="524" ht="15.75" customHeight="1">
      <c r="A524" s="34"/>
      <c r="B524" s="34"/>
      <c r="C524" s="11"/>
      <c r="D524" s="11"/>
      <c r="E524" s="11"/>
      <c r="F524" s="11"/>
      <c r="G524" s="11"/>
      <c r="H524" s="11"/>
      <c r="I524" s="11"/>
      <c r="J524" s="11"/>
      <c r="K524" s="34"/>
      <c r="L524" s="34"/>
      <c r="M524" s="34"/>
      <c r="N524" s="34"/>
      <c r="O524" s="34"/>
      <c r="P524" s="34"/>
      <c r="Q524" s="34"/>
      <c r="R524" s="34"/>
      <c r="S524" s="34"/>
    </row>
    <row r="525" ht="15.75" customHeight="1">
      <c r="A525" s="34"/>
      <c r="B525" s="34"/>
      <c r="C525" s="11"/>
      <c r="D525" s="11"/>
      <c r="E525" s="11"/>
      <c r="F525" s="11"/>
      <c r="G525" s="11"/>
      <c r="H525" s="11"/>
      <c r="I525" s="11"/>
      <c r="J525" s="11"/>
      <c r="K525" s="34"/>
      <c r="L525" s="34"/>
      <c r="M525" s="34"/>
      <c r="N525" s="34"/>
      <c r="O525" s="34"/>
      <c r="P525" s="34"/>
      <c r="Q525" s="34"/>
      <c r="R525" s="34"/>
      <c r="S525" s="34"/>
    </row>
    <row r="526" ht="15.75" customHeight="1">
      <c r="A526" s="34"/>
      <c r="B526" s="34"/>
      <c r="C526" s="11"/>
      <c r="D526" s="11"/>
      <c r="E526" s="11"/>
      <c r="F526" s="11"/>
      <c r="G526" s="11"/>
      <c r="H526" s="11"/>
      <c r="I526" s="11"/>
      <c r="J526" s="11"/>
      <c r="K526" s="34"/>
      <c r="L526" s="34"/>
      <c r="M526" s="34"/>
      <c r="N526" s="34"/>
      <c r="O526" s="34"/>
      <c r="P526" s="34"/>
      <c r="Q526" s="34"/>
      <c r="R526" s="34"/>
      <c r="S526" s="34"/>
    </row>
    <row r="527" ht="15.75" customHeight="1">
      <c r="A527" s="34"/>
      <c r="B527" s="34"/>
      <c r="C527" s="11"/>
      <c r="D527" s="11"/>
      <c r="E527" s="11"/>
      <c r="F527" s="11"/>
      <c r="G527" s="11"/>
      <c r="H527" s="11"/>
      <c r="I527" s="11"/>
      <c r="J527" s="11"/>
      <c r="K527" s="34"/>
      <c r="L527" s="34"/>
      <c r="M527" s="34"/>
      <c r="N527" s="34"/>
      <c r="O527" s="34"/>
      <c r="P527" s="34"/>
      <c r="Q527" s="34"/>
      <c r="R527" s="34"/>
      <c r="S527" s="34"/>
    </row>
    <row r="528" ht="15.75" customHeight="1">
      <c r="A528" s="34"/>
      <c r="B528" s="34"/>
      <c r="C528" s="11"/>
      <c r="D528" s="11"/>
      <c r="E528" s="11"/>
      <c r="F528" s="11"/>
      <c r="G528" s="11"/>
      <c r="H528" s="11"/>
      <c r="I528" s="11"/>
      <c r="J528" s="11"/>
      <c r="K528" s="34"/>
      <c r="L528" s="34"/>
      <c r="M528" s="34"/>
      <c r="N528" s="34"/>
      <c r="O528" s="34"/>
      <c r="P528" s="34"/>
      <c r="Q528" s="34"/>
      <c r="R528" s="34"/>
      <c r="S528" s="34"/>
    </row>
    <row r="529" ht="15.75" customHeight="1">
      <c r="A529" s="34"/>
      <c r="B529" s="34"/>
      <c r="C529" s="11"/>
      <c r="D529" s="11"/>
      <c r="E529" s="11"/>
      <c r="F529" s="11"/>
      <c r="G529" s="11"/>
      <c r="H529" s="11"/>
      <c r="I529" s="11"/>
      <c r="J529" s="11"/>
      <c r="K529" s="34"/>
      <c r="L529" s="34"/>
      <c r="M529" s="34"/>
      <c r="N529" s="34"/>
      <c r="O529" s="34"/>
      <c r="P529" s="34"/>
      <c r="Q529" s="34"/>
      <c r="R529" s="34"/>
      <c r="S529" s="34"/>
    </row>
    <row r="530" ht="15.75" customHeight="1">
      <c r="A530" s="34"/>
      <c r="B530" s="34"/>
      <c r="C530" s="11"/>
      <c r="D530" s="11"/>
      <c r="E530" s="11"/>
      <c r="F530" s="11"/>
      <c r="G530" s="11"/>
      <c r="H530" s="11"/>
      <c r="I530" s="11"/>
      <c r="J530" s="11"/>
      <c r="K530" s="34"/>
      <c r="L530" s="34"/>
      <c r="M530" s="34"/>
      <c r="N530" s="34"/>
      <c r="O530" s="34"/>
      <c r="P530" s="34"/>
      <c r="Q530" s="34"/>
      <c r="R530" s="34"/>
      <c r="S530" s="34"/>
    </row>
    <row r="531" ht="15.75" customHeight="1">
      <c r="A531" s="34"/>
      <c r="B531" s="34"/>
      <c r="C531" s="11"/>
      <c r="D531" s="11"/>
      <c r="E531" s="11"/>
      <c r="F531" s="11"/>
      <c r="G531" s="11"/>
      <c r="H531" s="11"/>
      <c r="I531" s="11"/>
      <c r="J531" s="11"/>
      <c r="K531" s="34"/>
      <c r="L531" s="34"/>
      <c r="M531" s="34"/>
      <c r="N531" s="34"/>
      <c r="O531" s="34"/>
      <c r="P531" s="34"/>
      <c r="Q531" s="34"/>
      <c r="R531" s="34"/>
      <c r="S531" s="34"/>
    </row>
    <row r="532" ht="15.75" customHeight="1">
      <c r="A532" s="34"/>
      <c r="B532" s="34"/>
      <c r="C532" s="11"/>
      <c r="D532" s="11"/>
      <c r="E532" s="11"/>
      <c r="F532" s="11"/>
      <c r="G532" s="11"/>
      <c r="H532" s="11"/>
      <c r="I532" s="11"/>
      <c r="J532" s="11"/>
      <c r="K532" s="34"/>
      <c r="L532" s="34"/>
      <c r="M532" s="34"/>
      <c r="N532" s="34"/>
      <c r="O532" s="34"/>
      <c r="P532" s="34"/>
      <c r="Q532" s="34"/>
      <c r="R532" s="34"/>
      <c r="S532" s="34"/>
    </row>
    <row r="533" ht="15.75" customHeight="1">
      <c r="A533" s="34"/>
      <c r="B533" s="34"/>
      <c r="C533" s="11"/>
      <c r="D533" s="11"/>
      <c r="E533" s="11"/>
      <c r="F533" s="11"/>
      <c r="G533" s="11"/>
      <c r="H533" s="11"/>
      <c r="I533" s="11"/>
      <c r="J533" s="11"/>
      <c r="K533" s="34"/>
      <c r="L533" s="34"/>
      <c r="M533" s="34"/>
      <c r="N533" s="34"/>
      <c r="O533" s="34"/>
      <c r="P533" s="34"/>
      <c r="Q533" s="34"/>
      <c r="R533" s="34"/>
      <c r="S533" s="34"/>
    </row>
    <row r="534" ht="15.75" customHeight="1">
      <c r="A534" s="34"/>
      <c r="B534" s="34"/>
      <c r="C534" s="11"/>
      <c r="D534" s="11"/>
      <c r="E534" s="11"/>
      <c r="F534" s="11"/>
      <c r="G534" s="11"/>
      <c r="H534" s="11"/>
      <c r="I534" s="11"/>
      <c r="J534" s="11"/>
      <c r="K534" s="34"/>
      <c r="L534" s="34"/>
      <c r="M534" s="34"/>
      <c r="N534" s="34"/>
      <c r="O534" s="34"/>
      <c r="P534" s="34"/>
      <c r="Q534" s="34"/>
      <c r="R534" s="34"/>
      <c r="S534" s="34"/>
    </row>
    <row r="535" ht="15.75" customHeight="1">
      <c r="A535" s="34"/>
      <c r="B535" s="34"/>
      <c r="C535" s="11"/>
      <c r="D535" s="11"/>
      <c r="E535" s="11"/>
      <c r="F535" s="11"/>
      <c r="G535" s="11"/>
      <c r="H535" s="11"/>
      <c r="I535" s="11"/>
      <c r="J535" s="11"/>
      <c r="K535" s="34"/>
      <c r="L535" s="34"/>
      <c r="M535" s="34"/>
      <c r="N535" s="34"/>
      <c r="O535" s="34"/>
      <c r="P535" s="34"/>
      <c r="Q535" s="34"/>
      <c r="R535" s="34"/>
      <c r="S535" s="34"/>
    </row>
    <row r="536" ht="15.75" customHeight="1">
      <c r="A536" s="34"/>
      <c r="B536" s="34"/>
      <c r="C536" s="11"/>
      <c r="D536" s="11"/>
      <c r="E536" s="11"/>
      <c r="F536" s="11"/>
      <c r="G536" s="11"/>
      <c r="H536" s="11"/>
      <c r="I536" s="11"/>
      <c r="J536" s="11"/>
      <c r="K536" s="34"/>
      <c r="L536" s="34"/>
      <c r="M536" s="34"/>
      <c r="N536" s="34"/>
      <c r="O536" s="34"/>
      <c r="P536" s="34"/>
      <c r="Q536" s="34"/>
      <c r="R536" s="34"/>
      <c r="S536" s="34"/>
    </row>
    <row r="537" ht="15.75" customHeight="1">
      <c r="A537" s="34"/>
      <c r="B537" s="34"/>
      <c r="C537" s="11"/>
      <c r="D537" s="11"/>
      <c r="E537" s="11"/>
      <c r="F537" s="11"/>
      <c r="G537" s="11"/>
      <c r="H537" s="11"/>
      <c r="I537" s="11"/>
      <c r="J537" s="11"/>
      <c r="K537" s="34"/>
      <c r="L537" s="34"/>
      <c r="M537" s="34"/>
      <c r="N537" s="34"/>
      <c r="O537" s="34"/>
      <c r="P537" s="34"/>
      <c r="Q537" s="34"/>
      <c r="R537" s="34"/>
      <c r="S537" s="34"/>
    </row>
    <row r="538" ht="15.75" customHeight="1">
      <c r="B538" s="11"/>
      <c r="C538" s="11"/>
      <c r="D538" s="11"/>
      <c r="E538" s="11"/>
      <c r="F538" s="11"/>
      <c r="G538" s="11"/>
      <c r="H538" s="11"/>
      <c r="I538" s="11"/>
      <c r="J538" s="11"/>
      <c r="K538" s="11"/>
      <c r="L538" s="34"/>
      <c r="M538" s="34"/>
      <c r="N538" s="34"/>
      <c r="O538" s="34"/>
      <c r="P538" s="34"/>
      <c r="Q538" s="34"/>
      <c r="R538" s="34"/>
      <c r="S538" s="34"/>
    </row>
    <row r="539" ht="15.75" customHeight="1">
      <c r="B539" s="11"/>
      <c r="C539" s="11"/>
      <c r="D539" s="11"/>
      <c r="E539" s="11"/>
      <c r="F539" s="11"/>
      <c r="G539" s="11"/>
      <c r="H539" s="11"/>
      <c r="I539" s="11"/>
      <c r="J539" s="11"/>
      <c r="K539" s="11"/>
      <c r="L539" s="34"/>
      <c r="M539" s="34"/>
      <c r="N539" s="34"/>
      <c r="O539" s="34"/>
      <c r="P539" s="34"/>
      <c r="Q539" s="34"/>
      <c r="R539" s="34"/>
      <c r="S539" s="34"/>
    </row>
    <row r="540" ht="15.75" customHeight="1">
      <c r="B540" s="11"/>
      <c r="C540" s="11"/>
      <c r="D540" s="11"/>
      <c r="E540" s="11"/>
      <c r="F540" s="11"/>
      <c r="G540" s="11"/>
      <c r="H540" s="11"/>
      <c r="I540" s="11"/>
      <c r="J540" s="11"/>
      <c r="K540" s="11"/>
      <c r="L540" s="34"/>
      <c r="M540" s="34"/>
      <c r="N540" s="34"/>
      <c r="O540" s="34"/>
      <c r="P540" s="34"/>
      <c r="Q540" s="34"/>
      <c r="R540" s="34"/>
      <c r="S540" s="34"/>
    </row>
    <row r="541" ht="15.75" customHeight="1">
      <c r="B541" s="11"/>
      <c r="C541" s="11"/>
      <c r="D541" s="11"/>
      <c r="E541" s="11"/>
      <c r="F541" s="11"/>
      <c r="G541" s="11"/>
      <c r="H541" s="11"/>
      <c r="I541" s="11"/>
      <c r="J541" s="11"/>
      <c r="K541" s="11"/>
      <c r="L541" s="34"/>
      <c r="M541" s="34"/>
      <c r="N541" s="34"/>
      <c r="O541" s="34"/>
      <c r="P541" s="34"/>
      <c r="Q541" s="34"/>
      <c r="R541" s="34"/>
      <c r="S541" s="34"/>
    </row>
    <row r="542" ht="15.75" customHeight="1">
      <c r="B542" s="11"/>
      <c r="C542" s="11"/>
      <c r="D542" s="11"/>
      <c r="E542" s="11"/>
      <c r="F542" s="11"/>
      <c r="G542" s="11"/>
      <c r="H542" s="11"/>
      <c r="I542" s="11"/>
      <c r="J542" s="11"/>
      <c r="K542" s="11"/>
      <c r="L542" s="34"/>
      <c r="M542" s="34"/>
      <c r="N542" s="34"/>
      <c r="O542" s="34"/>
      <c r="P542" s="34"/>
      <c r="Q542" s="34"/>
      <c r="R542" s="34"/>
      <c r="S542" s="34"/>
    </row>
    <row r="543" ht="15.75" customHeight="1">
      <c r="B543" s="11"/>
      <c r="C543" s="11"/>
      <c r="D543" s="11"/>
      <c r="E543" s="11"/>
      <c r="F543" s="11"/>
      <c r="G543" s="11"/>
      <c r="H543" s="11"/>
      <c r="I543" s="11"/>
      <c r="J543" s="11"/>
      <c r="K543" s="11"/>
      <c r="L543" s="34"/>
      <c r="M543" s="11"/>
      <c r="N543" s="11"/>
      <c r="O543" s="11"/>
      <c r="P543" s="11"/>
      <c r="Q543" s="11"/>
      <c r="R543" s="11"/>
      <c r="S543" s="34"/>
    </row>
    <row r="544" ht="15.75" customHeight="1">
      <c r="B544" s="11"/>
      <c r="C544" s="11"/>
      <c r="D544" s="11"/>
      <c r="E544" s="11"/>
      <c r="F544" s="11"/>
      <c r="G544" s="11"/>
      <c r="H544" s="11"/>
      <c r="I544" s="11"/>
      <c r="J544" s="11"/>
      <c r="K544" s="11"/>
      <c r="L544" s="11"/>
      <c r="M544" s="11"/>
      <c r="N544" s="11"/>
      <c r="O544" s="11"/>
      <c r="P544" s="11"/>
      <c r="Q544" s="11"/>
      <c r="R544" s="11"/>
    </row>
    <row r="545" ht="15.75" customHeight="1">
      <c r="B545" s="11"/>
      <c r="C545" s="11"/>
      <c r="D545" s="11"/>
      <c r="E545" s="11"/>
      <c r="F545" s="11"/>
      <c r="G545" s="11"/>
      <c r="H545" s="11"/>
      <c r="I545" s="11"/>
      <c r="J545" s="11"/>
      <c r="K545" s="11"/>
      <c r="L545" s="11"/>
      <c r="M545" s="11"/>
      <c r="N545" s="11"/>
      <c r="O545" s="11"/>
      <c r="P545" s="11"/>
      <c r="Q545" s="11"/>
      <c r="R545" s="11"/>
    </row>
    <row r="546" ht="15.75" customHeight="1">
      <c r="B546" s="11"/>
      <c r="C546" s="11"/>
      <c r="D546" s="11"/>
      <c r="E546" s="11"/>
      <c r="F546" s="11"/>
      <c r="G546" s="11"/>
      <c r="H546" s="11"/>
      <c r="I546" s="11"/>
      <c r="J546" s="11"/>
      <c r="K546" s="11"/>
      <c r="L546" s="11"/>
      <c r="M546" s="11"/>
      <c r="N546" s="11"/>
      <c r="O546" s="11"/>
      <c r="P546" s="11"/>
      <c r="Q546" s="11"/>
      <c r="R546" s="11"/>
    </row>
    <row r="547" ht="15.75" customHeight="1">
      <c r="B547" s="11"/>
      <c r="C547" s="11"/>
      <c r="D547" s="11"/>
      <c r="E547" s="11"/>
      <c r="F547" s="11"/>
      <c r="G547" s="11"/>
      <c r="H547" s="11"/>
      <c r="I547" s="11"/>
      <c r="J547" s="11"/>
      <c r="K547" s="11"/>
      <c r="L547" s="11"/>
      <c r="M547" s="11"/>
      <c r="N547" s="11"/>
      <c r="O547" s="11"/>
      <c r="P547" s="11"/>
      <c r="Q547" s="11"/>
      <c r="R547" s="11"/>
    </row>
    <row r="548" ht="15.75" customHeight="1">
      <c r="B548" s="11"/>
      <c r="C548" s="11"/>
      <c r="D548" s="11"/>
      <c r="E548" s="11"/>
      <c r="F548" s="11"/>
      <c r="G548" s="11"/>
      <c r="H548" s="11"/>
      <c r="I548" s="11"/>
      <c r="J548" s="11"/>
      <c r="K548" s="11"/>
      <c r="L548" s="11"/>
      <c r="M548" s="11"/>
      <c r="N548" s="11"/>
      <c r="O548" s="11"/>
      <c r="P548" s="11"/>
      <c r="Q548" s="11"/>
      <c r="R548" s="11"/>
    </row>
    <row r="549" ht="15.75" customHeight="1">
      <c r="B549" s="11"/>
      <c r="C549" s="11"/>
      <c r="D549" s="11"/>
      <c r="E549" s="11"/>
      <c r="F549" s="11"/>
      <c r="G549" s="11"/>
      <c r="H549" s="11"/>
      <c r="I549" s="11"/>
      <c r="J549" s="11"/>
      <c r="K549" s="11"/>
      <c r="L549" s="11"/>
      <c r="M549" s="11"/>
      <c r="N549" s="11"/>
      <c r="O549" s="11"/>
      <c r="P549" s="11"/>
      <c r="Q549" s="11"/>
      <c r="R549" s="11"/>
    </row>
    <row r="550" ht="15.75" customHeight="1">
      <c r="B550" s="11"/>
      <c r="C550" s="11"/>
      <c r="D550" s="11"/>
      <c r="E550" s="11"/>
      <c r="F550" s="11"/>
      <c r="G550" s="11"/>
      <c r="H550" s="11"/>
      <c r="I550" s="11"/>
      <c r="J550" s="11"/>
      <c r="K550" s="11"/>
      <c r="L550" s="11"/>
      <c r="M550" s="11"/>
      <c r="N550" s="11"/>
      <c r="O550" s="11"/>
      <c r="P550" s="11"/>
      <c r="Q550" s="11"/>
      <c r="R550" s="11"/>
    </row>
    <row r="551" ht="15.75" customHeight="1">
      <c r="B551" s="11"/>
      <c r="C551" s="11"/>
      <c r="D551" s="11"/>
      <c r="E551" s="11"/>
      <c r="F551" s="11"/>
      <c r="G551" s="11"/>
      <c r="H551" s="11"/>
      <c r="I551" s="11"/>
      <c r="J551" s="11"/>
      <c r="K551" s="11"/>
      <c r="L551" s="11"/>
      <c r="M551" s="11"/>
      <c r="N551" s="11"/>
      <c r="O551" s="11"/>
      <c r="P551" s="11"/>
      <c r="Q551" s="11"/>
      <c r="R551" s="11"/>
    </row>
    <row r="552" ht="15.75" customHeight="1">
      <c r="B552" s="11"/>
      <c r="C552" s="11"/>
      <c r="D552" s="11"/>
      <c r="E552" s="11"/>
      <c r="F552" s="11"/>
      <c r="G552" s="11"/>
      <c r="H552" s="11"/>
      <c r="I552" s="11"/>
      <c r="J552" s="11"/>
      <c r="K552" s="11"/>
      <c r="L552" s="11"/>
      <c r="M552" s="11"/>
      <c r="N552" s="11"/>
      <c r="O552" s="11"/>
      <c r="P552" s="11"/>
      <c r="Q552" s="11"/>
      <c r="R552" s="11"/>
    </row>
    <row r="553" ht="15.75" customHeight="1">
      <c r="B553" s="11"/>
      <c r="C553" s="11"/>
      <c r="D553" s="11"/>
      <c r="E553" s="11"/>
      <c r="F553" s="11"/>
      <c r="G553" s="11"/>
      <c r="H553" s="11"/>
      <c r="I553" s="11"/>
      <c r="J553" s="11"/>
      <c r="K553" s="11"/>
      <c r="L553" s="11"/>
      <c r="M553" s="11"/>
      <c r="N553" s="11"/>
      <c r="O553" s="11"/>
      <c r="P553" s="11"/>
      <c r="Q553" s="11"/>
      <c r="R553" s="11"/>
    </row>
    <row r="554" ht="15.75" customHeight="1">
      <c r="B554" s="11"/>
      <c r="C554" s="11"/>
      <c r="D554" s="11"/>
      <c r="E554" s="11"/>
      <c r="F554" s="11"/>
      <c r="G554" s="11"/>
      <c r="H554" s="11"/>
      <c r="I554" s="11"/>
      <c r="J554" s="11"/>
      <c r="K554" s="11"/>
      <c r="L554" s="11"/>
      <c r="M554" s="11"/>
      <c r="N554" s="11"/>
      <c r="O554" s="11"/>
      <c r="P554" s="11"/>
      <c r="Q554" s="11"/>
      <c r="R554" s="11"/>
    </row>
    <row r="555" ht="15.75" customHeight="1">
      <c r="B555" s="11"/>
      <c r="C555" s="11"/>
      <c r="D555" s="11"/>
      <c r="E555" s="11"/>
      <c r="F555" s="11"/>
      <c r="G555" s="11"/>
      <c r="H555" s="11"/>
      <c r="I555" s="11"/>
      <c r="J555" s="11"/>
      <c r="K555" s="11"/>
      <c r="L555" s="11"/>
      <c r="M555" s="11"/>
      <c r="N555" s="11"/>
      <c r="O555" s="11"/>
      <c r="P555" s="11"/>
      <c r="Q555" s="11"/>
      <c r="R555" s="11"/>
    </row>
    <row r="556" ht="15.75" customHeight="1">
      <c r="B556" s="11"/>
      <c r="C556" s="11"/>
      <c r="D556" s="11"/>
      <c r="E556" s="11"/>
      <c r="F556" s="11"/>
      <c r="G556" s="11"/>
      <c r="H556" s="11"/>
      <c r="I556" s="11"/>
      <c r="J556" s="11"/>
      <c r="K556" s="11"/>
      <c r="L556" s="11"/>
      <c r="M556" s="11"/>
      <c r="N556" s="11"/>
      <c r="O556" s="11"/>
      <c r="P556" s="11"/>
      <c r="Q556" s="11"/>
      <c r="R556" s="11"/>
    </row>
    <row r="557" ht="15.75" customHeight="1">
      <c r="B557" s="11"/>
      <c r="C557" s="11"/>
      <c r="D557" s="11"/>
      <c r="E557" s="11"/>
      <c r="F557" s="11"/>
      <c r="G557" s="11"/>
      <c r="H557" s="11"/>
      <c r="I557" s="11"/>
      <c r="J557" s="11"/>
      <c r="K557" s="11"/>
      <c r="L557" s="11"/>
      <c r="M557" s="11"/>
      <c r="N557" s="11"/>
      <c r="O557" s="11"/>
      <c r="P557" s="11"/>
      <c r="Q557" s="11"/>
      <c r="R557" s="11"/>
    </row>
    <row r="558" ht="15.75" customHeight="1">
      <c r="B558" s="11"/>
      <c r="C558" s="11"/>
      <c r="D558" s="11"/>
      <c r="E558" s="11"/>
      <c r="F558" s="11"/>
      <c r="G558" s="11"/>
      <c r="H558" s="11"/>
      <c r="I558" s="11"/>
      <c r="J558" s="11"/>
      <c r="K558" s="11"/>
      <c r="L558" s="11"/>
      <c r="M558" s="11"/>
      <c r="N558" s="11"/>
      <c r="O558" s="11"/>
      <c r="P558" s="11"/>
      <c r="Q558" s="11"/>
      <c r="R558" s="11"/>
    </row>
    <row r="559" ht="15.75" customHeight="1">
      <c r="B559" s="11"/>
      <c r="C559" s="11"/>
      <c r="D559" s="11"/>
      <c r="E559" s="11"/>
      <c r="F559" s="11"/>
      <c r="G559" s="11"/>
      <c r="H559" s="11"/>
      <c r="I559" s="11"/>
      <c r="J559" s="11"/>
      <c r="K559" s="11"/>
      <c r="L559" s="11"/>
      <c r="M559" s="11"/>
      <c r="N559" s="11"/>
      <c r="O559" s="11"/>
      <c r="P559" s="11"/>
      <c r="Q559" s="11"/>
      <c r="R559" s="11"/>
    </row>
    <row r="560" ht="15.75" customHeight="1">
      <c r="B560" s="11"/>
      <c r="C560" s="11"/>
      <c r="D560" s="11"/>
      <c r="E560" s="11"/>
      <c r="F560" s="11"/>
      <c r="G560" s="11"/>
      <c r="H560" s="11"/>
      <c r="I560" s="11"/>
      <c r="J560" s="11"/>
      <c r="K560" s="11"/>
      <c r="L560" s="11"/>
      <c r="M560" s="11"/>
      <c r="N560" s="11"/>
      <c r="O560" s="11"/>
      <c r="P560" s="11"/>
      <c r="Q560" s="11"/>
      <c r="R560" s="11"/>
    </row>
    <row r="561" ht="15.75" customHeight="1">
      <c r="B561" s="11"/>
      <c r="C561" s="11"/>
      <c r="D561" s="11"/>
      <c r="E561" s="11"/>
      <c r="F561" s="11"/>
      <c r="G561" s="11"/>
      <c r="H561" s="11"/>
      <c r="I561" s="11"/>
      <c r="J561" s="11"/>
      <c r="K561" s="11"/>
      <c r="L561" s="11"/>
      <c r="M561" s="11"/>
      <c r="N561" s="11"/>
      <c r="O561" s="11"/>
      <c r="P561" s="11"/>
      <c r="Q561" s="11"/>
      <c r="R561" s="11"/>
    </row>
    <row r="562" ht="15.75" customHeight="1">
      <c r="B562" s="11"/>
      <c r="C562" s="11"/>
      <c r="D562" s="11"/>
      <c r="E562" s="11"/>
      <c r="F562" s="11"/>
      <c r="G562" s="11"/>
      <c r="H562" s="11"/>
      <c r="I562" s="11"/>
      <c r="J562" s="11"/>
      <c r="K562" s="11"/>
      <c r="L562" s="11"/>
      <c r="M562" s="11"/>
      <c r="N562" s="11"/>
      <c r="O562" s="11"/>
      <c r="P562" s="11"/>
      <c r="Q562" s="11"/>
      <c r="R562" s="11"/>
    </row>
    <row r="563" ht="15.75" customHeight="1">
      <c r="B563" s="11"/>
      <c r="C563" s="11"/>
      <c r="D563" s="11"/>
      <c r="E563" s="11"/>
      <c r="F563" s="11"/>
      <c r="G563" s="11"/>
      <c r="H563" s="11"/>
      <c r="I563" s="11"/>
      <c r="J563" s="11"/>
      <c r="K563" s="11"/>
      <c r="L563" s="11"/>
      <c r="M563" s="11"/>
      <c r="N563" s="11"/>
      <c r="O563" s="11"/>
      <c r="P563" s="11"/>
      <c r="Q563" s="11"/>
      <c r="R563" s="11"/>
    </row>
    <row r="564" ht="15.75" customHeight="1">
      <c r="B564" s="11"/>
      <c r="C564" s="11"/>
      <c r="D564" s="11"/>
      <c r="E564" s="11"/>
      <c r="F564" s="11"/>
      <c r="G564" s="11"/>
      <c r="H564" s="11"/>
      <c r="I564" s="11"/>
      <c r="J564" s="11"/>
      <c r="K564" s="11"/>
      <c r="L564" s="11"/>
      <c r="M564" s="11"/>
      <c r="N564" s="11"/>
      <c r="O564" s="11"/>
      <c r="P564" s="11"/>
      <c r="Q564" s="11"/>
      <c r="R564" s="11"/>
    </row>
    <row r="565" ht="15.75" customHeight="1">
      <c r="B565" s="11"/>
      <c r="C565" s="11"/>
      <c r="D565" s="11"/>
      <c r="E565" s="11"/>
      <c r="F565" s="11"/>
      <c r="G565" s="11"/>
      <c r="H565" s="11"/>
      <c r="I565" s="11"/>
      <c r="J565" s="11"/>
      <c r="K565" s="11"/>
      <c r="L565" s="11"/>
      <c r="M565" s="11"/>
      <c r="N565" s="11"/>
      <c r="O565" s="11"/>
      <c r="P565" s="11"/>
      <c r="Q565" s="11"/>
      <c r="R565" s="11"/>
    </row>
    <row r="566" ht="15.75" customHeight="1">
      <c r="B566" s="11"/>
      <c r="C566" s="11"/>
      <c r="D566" s="11"/>
      <c r="E566" s="11"/>
      <c r="F566" s="11"/>
      <c r="G566" s="11"/>
      <c r="H566" s="11"/>
      <c r="I566" s="11"/>
      <c r="J566" s="11"/>
      <c r="K566" s="11"/>
      <c r="L566" s="11"/>
      <c r="M566" s="11"/>
      <c r="N566" s="11"/>
      <c r="O566" s="11"/>
      <c r="P566" s="11"/>
      <c r="Q566" s="11"/>
      <c r="R566" s="11"/>
    </row>
    <row r="567" ht="15.75" customHeight="1">
      <c r="B567" s="11"/>
      <c r="C567" s="11"/>
      <c r="D567" s="11"/>
      <c r="E567" s="11"/>
      <c r="F567" s="11"/>
      <c r="G567" s="11"/>
      <c r="H567" s="11"/>
      <c r="I567" s="11"/>
      <c r="J567" s="11"/>
      <c r="K567" s="11"/>
      <c r="L567" s="11"/>
      <c r="M567" s="11"/>
      <c r="N567" s="11"/>
      <c r="O567" s="11"/>
      <c r="P567" s="11"/>
      <c r="Q567" s="11"/>
      <c r="R567" s="11"/>
    </row>
    <row r="568" ht="15.75" customHeight="1">
      <c r="B568" s="11"/>
      <c r="C568" s="11"/>
      <c r="D568" s="11"/>
      <c r="E568" s="11"/>
      <c r="F568" s="11"/>
      <c r="G568" s="11"/>
      <c r="H568" s="11"/>
      <c r="I568" s="11"/>
      <c r="J568" s="11"/>
      <c r="K568" s="11"/>
      <c r="L568" s="11"/>
      <c r="M568" s="11"/>
      <c r="N568" s="11"/>
      <c r="O568" s="11"/>
      <c r="P568" s="11"/>
      <c r="Q568" s="11"/>
      <c r="R568" s="11"/>
    </row>
    <row r="569" ht="15.75" customHeight="1">
      <c r="B569" s="11"/>
      <c r="C569" s="11"/>
      <c r="D569" s="11"/>
      <c r="E569" s="11"/>
      <c r="F569" s="11"/>
      <c r="G569" s="11"/>
      <c r="H569" s="11"/>
      <c r="I569" s="11"/>
      <c r="J569" s="11"/>
      <c r="K569" s="11"/>
      <c r="L569" s="11"/>
      <c r="M569" s="11"/>
      <c r="N569" s="11"/>
      <c r="O569" s="11"/>
      <c r="P569" s="11"/>
      <c r="Q569" s="11"/>
      <c r="R569" s="11"/>
    </row>
    <row r="570" ht="15.75" customHeight="1">
      <c r="B570" s="11"/>
      <c r="C570" s="11"/>
      <c r="D570" s="11"/>
      <c r="E570" s="11"/>
      <c r="F570" s="11"/>
      <c r="G570" s="11"/>
      <c r="H570" s="11"/>
      <c r="I570" s="11"/>
      <c r="J570" s="11"/>
      <c r="K570" s="11"/>
      <c r="L570" s="11"/>
      <c r="M570" s="11"/>
      <c r="N570" s="11"/>
      <c r="O570" s="11"/>
      <c r="P570" s="11"/>
      <c r="Q570" s="11"/>
      <c r="R570" s="11"/>
    </row>
    <row r="571" ht="15.75" customHeight="1">
      <c r="B571" s="11"/>
      <c r="C571" s="11"/>
      <c r="D571" s="11"/>
      <c r="E571" s="11"/>
      <c r="F571" s="11"/>
      <c r="G571" s="11"/>
      <c r="H571" s="11"/>
      <c r="I571" s="11"/>
      <c r="J571" s="11"/>
      <c r="K571" s="11"/>
      <c r="L571" s="11"/>
      <c r="M571" s="11"/>
      <c r="N571" s="11"/>
      <c r="O571" s="11"/>
      <c r="P571" s="11"/>
      <c r="Q571" s="11"/>
      <c r="R571" s="11"/>
    </row>
    <row r="572" ht="15.75" customHeight="1">
      <c r="B572" s="11"/>
      <c r="C572" s="11"/>
      <c r="D572" s="11"/>
      <c r="E572" s="11"/>
      <c r="F572" s="11"/>
      <c r="G572" s="11"/>
      <c r="H572" s="11"/>
      <c r="I572" s="11"/>
      <c r="J572" s="11"/>
      <c r="K572" s="11"/>
      <c r="L572" s="11"/>
      <c r="M572" s="11"/>
      <c r="N572" s="11"/>
      <c r="O572" s="11"/>
      <c r="P572" s="11"/>
      <c r="Q572" s="11"/>
      <c r="R572" s="11"/>
    </row>
    <row r="573" ht="15.75" customHeight="1">
      <c r="B573" s="11"/>
      <c r="C573" s="11"/>
      <c r="D573" s="11"/>
      <c r="E573" s="11"/>
      <c r="F573" s="11"/>
      <c r="G573" s="11"/>
      <c r="H573" s="11"/>
      <c r="I573" s="11"/>
      <c r="J573" s="11"/>
      <c r="K573" s="11"/>
      <c r="L573" s="11"/>
      <c r="M573" s="11"/>
      <c r="N573" s="11"/>
      <c r="O573" s="11"/>
      <c r="P573" s="11"/>
      <c r="Q573" s="11"/>
      <c r="R573" s="11"/>
    </row>
    <row r="574" ht="15.75" customHeight="1">
      <c r="B574" s="11"/>
      <c r="C574" s="11"/>
      <c r="D574" s="11"/>
      <c r="E574" s="11"/>
      <c r="F574" s="11"/>
      <c r="G574" s="11"/>
      <c r="H574" s="11"/>
      <c r="I574" s="11"/>
      <c r="J574" s="11"/>
      <c r="K574" s="11"/>
      <c r="L574" s="11"/>
      <c r="M574" s="11"/>
      <c r="N574" s="11"/>
      <c r="O574" s="11"/>
      <c r="P574" s="11"/>
      <c r="Q574" s="11"/>
      <c r="R574" s="11"/>
    </row>
    <row r="575" ht="15.75" customHeight="1">
      <c r="B575" s="11"/>
      <c r="C575" s="11"/>
      <c r="D575" s="11"/>
      <c r="E575" s="11"/>
      <c r="F575" s="11"/>
      <c r="G575" s="11"/>
      <c r="H575" s="11"/>
      <c r="I575" s="11"/>
      <c r="J575" s="11"/>
      <c r="K575" s="11"/>
      <c r="L575" s="11"/>
      <c r="M575" s="11"/>
      <c r="N575" s="11"/>
      <c r="O575" s="11"/>
      <c r="P575" s="11"/>
      <c r="Q575" s="11"/>
      <c r="R575" s="11"/>
    </row>
    <row r="576" ht="15.75" customHeight="1">
      <c r="B576" s="11"/>
      <c r="C576" s="11"/>
      <c r="D576" s="11"/>
      <c r="E576" s="11"/>
      <c r="F576" s="11"/>
      <c r="G576" s="11"/>
      <c r="H576" s="11"/>
      <c r="I576" s="11"/>
      <c r="J576" s="11"/>
      <c r="K576" s="11"/>
      <c r="L576" s="11"/>
      <c r="M576" s="11"/>
      <c r="N576" s="11"/>
      <c r="O576" s="11"/>
      <c r="P576" s="11"/>
      <c r="Q576" s="11"/>
      <c r="R576" s="11"/>
    </row>
    <row r="577" ht="15.75" customHeight="1">
      <c r="B577" s="11"/>
      <c r="C577" s="11"/>
      <c r="D577" s="11"/>
      <c r="E577" s="11"/>
      <c r="F577" s="11"/>
      <c r="G577" s="11"/>
      <c r="H577" s="11"/>
      <c r="I577" s="11"/>
      <c r="J577" s="11"/>
      <c r="K577" s="11"/>
      <c r="L577" s="11"/>
      <c r="M577" s="11"/>
      <c r="N577" s="11"/>
      <c r="O577" s="11"/>
      <c r="P577" s="11"/>
      <c r="Q577" s="11"/>
      <c r="R577" s="11"/>
    </row>
    <row r="578" ht="15.75" customHeight="1">
      <c r="B578" s="11"/>
      <c r="C578" s="11"/>
      <c r="D578" s="11"/>
      <c r="E578" s="11"/>
      <c r="F578" s="11"/>
      <c r="G578" s="11"/>
      <c r="H578" s="11"/>
      <c r="I578" s="11"/>
      <c r="J578" s="11"/>
      <c r="K578" s="11"/>
      <c r="L578" s="11"/>
      <c r="M578" s="11"/>
      <c r="N578" s="11"/>
      <c r="O578" s="11"/>
      <c r="P578" s="11"/>
      <c r="Q578" s="11"/>
      <c r="R578" s="11"/>
    </row>
    <row r="579" ht="15.75" customHeight="1">
      <c r="B579" s="11"/>
      <c r="C579" s="11"/>
      <c r="D579" s="11"/>
      <c r="E579" s="11"/>
      <c r="F579" s="11"/>
      <c r="G579" s="11"/>
      <c r="H579" s="11"/>
      <c r="I579" s="11"/>
      <c r="J579" s="11"/>
      <c r="K579" s="11"/>
      <c r="L579" s="11"/>
      <c r="M579" s="11"/>
      <c r="N579" s="11"/>
      <c r="O579" s="11"/>
      <c r="P579" s="11"/>
      <c r="Q579" s="11"/>
      <c r="R579" s="11"/>
    </row>
    <row r="580" ht="15.75" customHeight="1">
      <c r="B580" s="11"/>
      <c r="C580" s="11"/>
      <c r="D580" s="11"/>
      <c r="E580" s="11"/>
      <c r="F580" s="11"/>
      <c r="G580" s="11"/>
      <c r="H580" s="11"/>
      <c r="I580" s="11"/>
      <c r="J580" s="11"/>
      <c r="K580" s="11"/>
      <c r="L580" s="11"/>
      <c r="M580" s="11"/>
      <c r="N580" s="11"/>
      <c r="O580" s="11"/>
      <c r="P580" s="11"/>
      <c r="Q580" s="11"/>
      <c r="R580" s="11"/>
    </row>
    <row r="581" ht="15.75" customHeight="1">
      <c r="B581" s="11"/>
      <c r="C581" s="11"/>
      <c r="D581" s="11"/>
      <c r="E581" s="11"/>
      <c r="F581" s="11"/>
      <c r="G581" s="11"/>
      <c r="H581" s="11"/>
      <c r="I581" s="11"/>
      <c r="J581" s="11"/>
      <c r="K581" s="11"/>
      <c r="L581" s="11"/>
      <c r="M581" s="11"/>
      <c r="N581" s="11"/>
      <c r="O581" s="11"/>
      <c r="P581" s="11"/>
      <c r="Q581" s="11"/>
      <c r="R581" s="11"/>
    </row>
    <row r="582" ht="15.75" customHeight="1">
      <c r="B582" s="11"/>
      <c r="C582" s="11"/>
      <c r="D582" s="11"/>
      <c r="E582" s="11"/>
      <c r="F582" s="11"/>
      <c r="G582" s="11"/>
      <c r="H582" s="11"/>
      <c r="I582" s="11"/>
      <c r="J582" s="11"/>
      <c r="K582" s="11"/>
      <c r="L582" s="11"/>
      <c r="M582" s="11"/>
      <c r="N582" s="11"/>
      <c r="O582" s="11"/>
      <c r="P582" s="11"/>
      <c r="Q582" s="11"/>
      <c r="R582" s="11"/>
    </row>
    <row r="583" ht="15.75" customHeight="1">
      <c r="B583" s="11"/>
      <c r="C583" s="11"/>
      <c r="D583" s="11"/>
      <c r="E583" s="11"/>
      <c r="F583" s="11"/>
      <c r="G583" s="11"/>
      <c r="H583" s="11"/>
      <c r="I583" s="11"/>
      <c r="J583" s="11"/>
      <c r="K583" s="11"/>
      <c r="L583" s="11"/>
      <c r="M583" s="11"/>
      <c r="N583" s="11"/>
      <c r="O583" s="11"/>
      <c r="P583" s="11"/>
      <c r="Q583" s="11"/>
      <c r="R583" s="11"/>
    </row>
    <row r="584" ht="15.75" customHeight="1">
      <c r="B584" s="11"/>
      <c r="C584" s="11"/>
      <c r="D584" s="11"/>
      <c r="E584" s="11"/>
      <c r="F584" s="11"/>
      <c r="G584" s="11"/>
      <c r="H584" s="11"/>
      <c r="I584" s="11"/>
      <c r="J584" s="11"/>
      <c r="K584" s="11"/>
      <c r="L584" s="11"/>
      <c r="M584" s="11"/>
      <c r="N584" s="11"/>
      <c r="O584" s="11"/>
      <c r="P584" s="11"/>
      <c r="Q584" s="11"/>
      <c r="R584" s="11"/>
    </row>
    <row r="585" ht="15.75" customHeight="1">
      <c r="B585" s="11"/>
      <c r="C585" s="11"/>
      <c r="D585" s="11"/>
      <c r="E585" s="11"/>
      <c r="F585" s="11"/>
      <c r="G585" s="11"/>
      <c r="H585" s="11"/>
      <c r="I585" s="11"/>
      <c r="J585" s="11"/>
      <c r="K585" s="11"/>
      <c r="L585" s="11"/>
      <c r="M585" s="11"/>
      <c r="N585" s="11"/>
      <c r="O585" s="11"/>
      <c r="P585" s="11"/>
      <c r="Q585" s="11"/>
      <c r="R585" s="11"/>
    </row>
    <row r="586" ht="15.75" customHeight="1">
      <c r="B586" s="11"/>
      <c r="C586" s="11"/>
      <c r="D586" s="11"/>
      <c r="E586" s="11"/>
      <c r="F586" s="11"/>
      <c r="G586" s="11"/>
      <c r="H586" s="11"/>
      <c r="I586" s="11"/>
      <c r="J586" s="11"/>
      <c r="K586" s="11"/>
      <c r="L586" s="11"/>
      <c r="M586" s="11"/>
      <c r="N586" s="11"/>
      <c r="O586" s="11"/>
      <c r="P586" s="11"/>
      <c r="Q586" s="11"/>
      <c r="R586" s="11"/>
    </row>
    <row r="587" ht="15.75" customHeight="1">
      <c r="B587" s="11"/>
      <c r="C587" s="11"/>
      <c r="D587" s="11"/>
      <c r="E587" s="11"/>
      <c r="F587" s="11"/>
      <c r="G587" s="11"/>
      <c r="H587" s="11"/>
      <c r="I587" s="11"/>
      <c r="J587" s="11"/>
      <c r="K587" s="11"/>
      <c r="L587" s="11"/>
      <c r="M587" s="11"/>
      <c r="N587" s="11"/>
      <c r="O587" s="11"/>
      <c r="P587" s="11"/>
      <c r="Q587" s="11"/>
      <c r="R587" s="11"/>
    </row>
    <row r="588" ht="15.75" customHeight="1">
      <c r="B588" s="11"/>
      <c r="C588" s="11"/>
      <c r="D588" s="11"/>
      <c r="E588" s="11"/>
      <c r="F588" s="11"/>
      <c r="G588" s="11"/>
      <c r="H588" s="11"/>
      <c r="I588" s="11"/>
      <c r="J588" s="11"/>
      <c r="K588" s="11"/>
      <c r="L588" s="11"/>
      <c r="M588" s="11"/>
      <c r="N588" s="11"/>
      <c r="O588" s="11"/>
      <c r="P588" s="11"/>
      <c r="Q588" s="11"/>
      <c r="R588" s="11"/>
    </row>
    <row r="589" ht="15.75" customHeight="1">
      <c r="B589" s="11"/>
      <c r="C589" s="11"/>
      <c r="D589" s="11"/>
      <c r="E589" s="11"/>
      <c r="F589" s="11"/>
      <c r="G589" s="11"/>
      <c r="H589" s="11"/>
      <c r="I589" s="11"/>
      <c r="J589" s="11"/>
      <c r="K589" s="11"/>
      <c r="L589" s="11"/>
      <c r="M589" s="11"/>
      <c r="N589" s="11"/>
      <c r="O589" s="11"/>
      <c r="P589" s="11"/>
      <c r="Q589" s="11"/>
      <c r="R589" s="11"/>
    </row>
    <row r="590" ht="15.75" customHeight="1">
      <c r="B590" s="11"/>
      <c r="C590" s="11"/>
      <c r="D590" s="11"/>
      <c r="E590" s="11"/>
      <c r="F590" s="11"/>
      <c r="G590" s="11"/>
      <c r="H590" s="11"/>
      <c r="I590" s="11"/>
      <c r="J590" s="11"/>
      <c r="K590" s="11"/>
      <c r="L590" s="11"/>
      <c r="M590" s="11"/>
      <c r="N590" s="11"/>
      <c r="O590" s="11"/>
      <c r="P590" s="11"/>
      <c r="Q590" s="11"/>
      <c r="R590" s="11"/>
    </row>
    <row r="591" ht="15.75" customHeight="1">
      <c r="B591" s="11"/>
      <c r="C591" s="11"/>
      <c r="D591" s="11"/>
      <c r="E591" s="11"/>
      <c r="F591" s="11"/>
      <c r="G591" s="11"/>
      <c r="H591" s="11"/>
      <c r="I591" s="11"/>
      <c r="J591" s="11"/>
      <c r="K591" s="11"/>
      <c r="L591" s="11"/>
      <c r="M591" s="11"/>
      <c r="N591" s="11"/>
      <c r="O591" s="11"/>
      <c r="P591" s="11"/>
      <c r="Q591" s="11"/>
      <c r="R591" s="11"/>
    </row>
    <row r="592" ht="15.75" customHeight="1">
      <c r="B592" s="11"/>
      <c r="C592" s="11"/>
      <c r="D592" s="11"/>
      <c r="E592" s="11"/>
      <c r="F592" s="11"/>
      <c r="G592" s="11"/>
      <c r="H592" s="11"/>
      <c r="I592" s="11"/>
      <c r="J592" s="11"/>
      <c r="K592" s="11"/>
      <c r="L592" s="11"/>
      <c r="M592" s="11"/>
      <c r="N592" s="11"/>
      <c r="O592" s="11"/>
      <c r="P592" s="11"/>
      <c r="Q592" s="11"/>
      <c r="R592" s="11"/>
    </row>
    <row r="593" ht="15.75" customHeight="1">
      <c r="B593" s="11"/>
      <c r="C593" s="11"/>
      <c r="D593" s="11"/>
      <c r="E593" s="11"/>
      <c r="F593" s="11"/>
      <c r="G593" s="11"/>
      <c r="H593" s="11"/>
      <c r="I593" s="11"/>
      <c r="J593" s="11"/>
      <c r="K593" s="11"/>
      <c r="L593" s="11"/>
      <c r="M593" s="11"/>
      <c r="N593" s="11"/>
      <c r="O593" s="11"/>
      <c r="P593" s="11"/>
      <c r="Q593" s="11"/>
      <c r="R593" s="11"/>
    </row>
    <row r="594" ht="15.75" customHeight="1">
      <c r="B594" s="11"/>
      <c r="C594" s="11"/>
      <c r="D594" s="11"/>
      <c r="E594" s="11"/>
      <c r="F594" s="11"/>
      <c r="G594" s="11"/>
      <c r="H594" s="11"/>
      <c r="I594" s="11"/>
      <c r="J594" s="11"/>
      <c r="K594" s="11"/>
      <c r="L594" s="11"/>
      <c r="M594" s="11"/>
      <c r="N594" s="11"/>
      <c r="O594" s="11"/>
      <c r="P594" s="11"/>
      <c r="Q594" s="11"/>
      <c r="R594" s="11"/>
    </row>
    <row r="595" ht="15.75" customHeight="1">
      <c r="B595" s="11"/>
      <c r="C595" s="11"/>
      <c r="D595" s="11"/>
      <c r="E595" s="11"/>
      <c r="F595" s="11"/>
      <c r="G595" s="11"/>
      <c r="H595" s="11"/>
      <c r="I595" s="11"/>
      <c r="J595" s="11"/>
      <c r="K595" s="11"/>
      <c r="L595" s="11"/>
      <c r="M595" s="11"/>
      <c r="N595" s="11"/>
      <c r="O595" s="11"/>
      <c r="P595" s="11"/>
      <c r="Q595" s="11"/>
      <c r="R595" s="11"/>
    </row>
    <row r="596" ht="15.75" customHeight="1">
      <c r="B596" s="11"/>
      <c r="C596" s="11"/>
      <c r="D596" s="11"/>
      <c r="E596" s="11"/>
      <c r="F596" s="11"/>
      <c r="G596" s="11"/>
      <c r="H596" s="11"/>
      <c r="I596" s="11"/>
      <c r="J596" s="11"/>
      <c r="K596" s="11"/>
      <c r="L596" s="11"/>
      <c r="M596" s="11"/>
      <c r="N596" s="11"/>
      <c r="O596" s="11"/>
      <c r="P596" s="11"/>
      <c r="Q596" s="11"/>
      <c r="R596" s="11"/>
    </row>
    <row r="597" ht="15.75" customHeight="1">
      <c r="B597" s="11"/>
      <c r="C597" s="11"/>
      <c r="D597" s="11"/>
      <c r="E597" s="11"/>
      <c r="F597" s="11"/>
      <c r="G597" s="11"/>
      <c r="H597" s="11"/>
      <c r="I597" s="11"/>
      <c r="J597" s="11"/>
      <c r="K597" s="11"/>
      <c r="L597" s="11"/>
      <c r="M597" s="11"/>
      <c r="N597" s="11"/>
      <c r="O597" s="11"/>
      <c r="P597" s="11"/>
      <c r="Q597" s="11"/>
      <c r="R597" s="11"/>
    </row>
    <row r="598" ht="15.75" customHeight="1">
      <c r="B598" s="11"/>
      <c r="C598" s="11"/>
      <c r="D598" s="11"/>
      <c r="E598" s="11"/>
      <c r="F598" s="11"/>
      <c r="G598" s="11"/>
      <c r="H598" s="11"/>
      <c r="I598" s="11"/>
      <c r="J598" s="11"/>
      <c r="K598" s="11"/>
      <c r="L598" s="11"/>
      <c r="M598" s="11"/>
      <c r="N598" s="11"/>
      <c r="O598" s="11"/>
      <c r="P598" s="11"/>
      <c r="Q598" s="11"/>
      <c r="R598" s="11"/>
    </row>
    <row r="599" ht="15.75" customHeight="1">
      <c r="B599" s="11"/>
      <c r="C599" s="11"/>
      <c r="D599" s="11"/>
      <c r="E599" s="11"/>
      <c r="F599" s="11"/>
      <c r="G599" s="11"/>
      <c r="H599" s="11"/>
      <c r="I599" s="11"/>
      <c r="J599" s="11"/>
      <c r="K599" s="11"/>
      <c r="L599" s="11"/>
      <c r="M599" s="11"/>
      <c r="N599" s="11"/>
      <c r="O599" s="11"/>
      <c r="P599" s="11"/>
      <c r="Q599" s="11"/>
      <c r="R599" s="11"/>
    </row>
    <row r="600" ht="15.75" customHeight="1">
      <c r="B600" s="11"/>
      <c r="C600" s="11"/>
      <c r="D600" s="11"/>
      <c r="E600" s="11"/>
      <c r="F600" s="11"/>
      <c r="G600" s="11"/>
      <c r="H600" s="11"/>
      <c r="I600" s="11"/>
      <c r="J600" s="11"/>
      <c r="K600" s="11"/>
      <c r="L600" s="11"/>
      <c r="M600" s="11"/>
      <c r="N600" s="11"/>
      <c r="O600" s="11"/>
      <c r="P600" s="11"/>
      <c r="Q600" s="11"/>
      <c r="R600" s="11"/>
    </row>
    <row r="601" ht="15.75" customHeight="1">
      <c r="B601" s="11"/>
      <c r="C601" s="11"/>
      <c r="D601" s="11"/>
      <c r="E601" s="11"/>
      <c r="F601" s="11"/>
      <c r="G601" s="11"/>
      <c r="H601" s="11"/>
      <c r="I601" s="11"/>
      <c r="J601" s="11"/>
      <c r="K601" s="11"/>
      <c r="L601" s="11"/>
      <c r="M601" s="11"/>
      <c r="N601" s="11"/>
      <c r="O601" s="11"/>
      <c r="P601" s="11"/>
      <c r="Q601" s="11"/>
      <c r="R601" s="11"/>
    </row>
    <row r="602" ht="15.75" customHeight="1">
      <c r="B602" s="11"/>
      <c r="C602" s="11"/>
      <c r="D602" s="11"/>
      <c r="E602" s="11"/>
      <c r="F602" s="11"/>
      <c r="G602" s="11"/>
      <c r="H602" s="11"/>
      <c r="I602" s="11"/>
      <c r="J602" s="11"/>
      <c r="K602" s="11"/>
      <c r="L602" s="11"/>
      <c r="M602" s="11"/>
      <c r="N602" s="11"/>
      <c r="O602" s="11"/>
      <c r="P602" s="11"/>
      <c r="Q602" s="11"/>
      <c r="R602" s="11"/>
    </row>
    <row r="603" ht="15.75" customHeight="1">
      <c r="B603" s="11"/>
      <c r="C603" s="11"/>
      <c r="D603" s="11"/>
      <c r="E603" s="11"/>
      <c r="F603" s="11"/>
      <c r="G603" s="11"/>
      <c r="H603" s="11"/>
      <c r="I603" s="11"/>
      <c r="J603" s="11"/>
      <c r="K603" s="11"/>
      <c r="L603" s="11"/>
      <c r="M603" s="11"/>
      <c r="N603" s="11"/>
      <c r="O603" s="11"/>
      <c r="P603" s="11"/>
      <c r="Q603" s="11"/>
      <c r="R603" s="11"/>
    </row>
    <row r="604" ht="15.75" customHeight="1">
      <c r="B604" s="11"/>
      <c r="C604" s="11"/>
      <c r="D604" s="11"/>
      <c r="E604" s="11"/>
      <c r="F604" s="11"/>
      <c r="G604" s="11"/>
      <c r="H604" s="11"/>
      <c r="I604" s="11"/>
      <c r="J604" s="11"/>
      <c r="K604" s="11"/>
      <c r="L604" s="11"/>
      <c r="M604" s="11"/>
      <c r="N604" s="11"/>
      <c r="O604" s="11"/>
      <c r="P604" s="11"/>
      <c r="Q604" s="11"/>
      <c r="R604" s="11"/>
    </row>
    <row r="605" ht="15.75" customHeight="1">
      <c r="B605" s="11"/>
      <c r="C605" s="11"/>
      <c r="D605" s="11"/>
      <c r="E605" s="11"/>
      <c r="F605" s="11"/>
      <c r="G605" s="11"/>
      <c r="H605" s="11"/>
      <c r="I605" s="11"/>
      <c r="J605" s="11"/>
      <c r="K605" s="11"/>
      <c r="L605" s="11"/>
      <c r="M605" s="11"/>
      <c r="N605" s="11"/>
      <c r="O605" s="11"/>
      <c r="P605" s="11"/>
      <c r="Q605" s="11"/>
      <c r="R605" s="11"/>
    </row>
    <row r="606" ht="15.75" customHeight="1">
      <c r="B606" s="11"/>
      <c r="C606" s="11"/>
      <c r="D606" s="11"/>
      <c r="E606" s="11"/>
      <c r="F606" s="11"/>
      <c r="G606" s="11"/>
      <c r="H606" s="11"/>
      <c r="I606" s="11"/>
      <c r="J606" s="11"/>
      <c r="K606" s="11"/>
      <c r="L606" s="11"/>
      <c r="M606" s="11"/>
      <c r="N606" s="11"/>
      <c r="O606" s="11"/>
      <c r="P606" s="11"/>
      <c r="Q606" s="11"/>
      <c r="R606" s="11"/>
    </row>
    <row r="607" ht="15.75" customHeight="1">
      <c r="B607" s="11"/>
      <c r="C607" s="11"/>
      <c r="D607" s="11"/>
      <c r="E607" s="11"/>
      <c r="F607" s="11"/>
      <c r="G607" s="11"/>
      <c r="H607" s="11"/>
      <c r="I607" s="11"/>
      <c r="J607" s="11"/>
      <c r="K607" s="11"/>
      <c r="L607" s="11"/>
      <c r="M607" s="11"/>
      <c r="N607" s="11"/>
      <c r="O607" s="11"/>
      <c r="P607" s="11"/>
      <c r="Q607" s="11"/>
      <c r="R607" s="11"/>
    </row>
    <row r="608" ht="15.75" customHeight="1">
      <c r="B608" s="11"/>
      <c r="C608" s="11"/>
      <c r="D608" s="11"/>
      <c r="E608" s="11"/>
      <c r="F608" s="11"/>
      <c r="G608" s="11"/>
      <c r="H608" s="11"/>
      <c r="I608" s="11"/>
      <c r="J608" s="11"/>
      <c r="K608" s="11"/>
      <c r="L608" s="11"/>
      <c r="M608" s="11"/>
      <c r="N608" s="11"/>
      <c r="O608" s="11"/>
      <c r="P608" s="11"/>
      <c r="Q608" s="11"/>
      <c r="R608" s="11"/>
    </row>
    <row r="609" ht="15.75" customHeight="1">
      <c r="B609" s="11"/>
      <c r="C609" s="11"/>
      <c r="D609" s="11"/>
      <c r="E609" s="11"/>
      <c r="F609" s="11"/>
      <c r="G609" s="11"/>
      <c r="H609" s="11"/>
      <c r="I609" s="11"/>
      <c r="J609" s="11"/>
      <c r="K609" s="11"/>
      <c r="L609" s="11"/>
      <c r="M609" s="11"/>
      <c r="N609" s="11"/>
      <c r="O609" s="11"/>
      <c r="P609" s="11"/>
      <c r="Q609" s="11"/>
      <c r="R609" s="11"/>
    </row>
    <row r="610" ht="15.75" customHeight="1">
      <c r="B610" s="11"/>
      <c r="C610" s="11"/>
      <c r="D610" s="11"/>
      <c r="E610" s="11"/>
      <c r="F610" s="11"/>
      <c r="G610" s="11"/>
      <c r="H610" s="11"/>
      <c r="I610" s="11"/>
      <c r="J610" s="11"/>
      <c r="K610" s="11"/>
      <c r="L610" s="11"/>
      <c r="M610" s="11"/>
      <c r="N610" s="11"/>
      <c r="O610" s="11"/>
      <c r="P610" s="11"/>
      <c r="Q610" s="11"/>
      <c r="R610" s="11"/>
    </row>
    <row r="611" ht="15.75" customHeight="1">
      <c r="B611" s="11"/>
      <c r="C611" s="11"/>
      <c r="D611" s="11"/>
      <c r="E611" s="11"/>
      <c r="F611" s="11"/>
      <c r="G611" s="11"/>
      <c r="H611" s="11"/>
      <c r="I611" s="11"/>
      <c r="J611" s="11"/>
      <c r="K611" s="11"/>
      <c r="L611" s="11"/>
      <c r="M611" s="11"/>
      <c r="N611" s="11"/>
      <c r="O611" s="11"/>
      <c r="P611" s="11"/>
      <c r="Q611" s="11"/>
      <c r="R611" s="11"/>
    </row>
    <row r="612" ht="15.75" customHeight="1">
      <c r="B612" s="11"/>
      <c r="C612" s="11"/>
      <c r="D612" s="11"/>
      <c r="E612" s="11"/>
      <c r="F612" s="11"/>
      <c r="G612" s="11"/>
      <c r="H612" s="11"/>
      <c r="I612" s="11"/>
      <c r="J612" s="11"/>
      <c r="K612" s="11"/>
      <c r="L612" s="11"/>
      <c r="M612" s="11"/>
      <c r="N612" s="11"/>
      <c r="O612" s="11"/>
      <c r="P612" s="11"/>
      <c r="Q612" s="11"/>
      <c r="R612" s="11"/>
    </row>
    <row r="613" ht="15.75" customHeight="1">
      <c r="B613" s="11"/>
      <c r="C613" s="11"/>
      <c r="D613" s="11"/>
      <c r="E613" s="11"/>
      <c r="F613" s="11"/>
      <c r="G613" s="11"/>
      <c r="H613" s="11"/>
      <c r="I613" s="11"/>
      <c r="J613" s="11"/>
      <c r="K613" s="11"/>
      <c r="L613" s="11"/>
      <c r="M613" s="11"/>
      <c r="N613" s="11"/>
      <c r="O613" s="11"/>
      <c r="P613" s="11"/>
      <c r="Q613" s="11"/>
      <c r="R613" s="11"/>
    </row>
    <row r="614" ht="15.75" customHeight="1">
      <c r="B614" s="11"/>
      <c r="C614" s="11"/>
      <c r="D614" s="11"/>
      <c r="E614" s="11"/>
      <c r="F614" s="11"/>
      <c r="G614" s="11"/>
      <c r="H614" s="11"/>
      <c r="I614" s="11"/>
      <c r="J614" s="11"/>
      <c r="K614" s="11"/>
      <c r="L614" s="11"/>
      <c r="M614" s="11"/>
      <c r="N614" s="11"/>
      <c r="O614" s="11"/>
      <c r="P614" s="11"/>
      <c r="Q614" s="11"/>
      <c r="R614" s="11"/>
    </row>
    <row r="615" ht="15.75" customHeight="1">
      <c r="B615" s="11"/>
      <c r="C615" s="11"/>
      <c r="D615" s="11"/>
      <c r="E615" s="11"/>
      <c r="F615" s="11"/>
      <c r="G615" s="11"/>
      <c r="H615" s="11"/>
      <c r="I615" s="11"/>
      <c r="J615" s="11"/>
      <c r="K615" s="11"/>
      <c r="L615" s="11"/>
      <c r="M615" s="11"/>
      <c r="N615" s="11"/>
      <c r="O615" s="11"/>
      <c r="P615" s="11"/>
      <c r="Q615" s="11"/>
      <c r="R615" s="11"/>
    </row>
    <row r="616" ht="15.75" customHeight="1">
      <c r="B616" s="11"/>
      <c r="C616" s="11"/>
      <c r="D616" s="11"/>
      <c r="E616" s="11"/>
      <c r="F616" s="11"/>
      <c r="G616" s="11"/>
      <c r="H616" s="11"/>
      <c r="I616" s="11"/>
      <c r="J616" s="11"/>
      <c r="K616" s="11"/>
      <c r="L616" s="11"/>
      <c r="M616" s="11"/>
      <c r="N616" s="11"/>
      <c r="O616" s="11"/>
      <c r="P616" s="11"/>
      <c r="Q616" s="11"/>
      <c r="R616" s="11"/>
    </row>
    <row r="617" ht="15.75" customHeight="1">
      <c r="B617" s="11"/>
      <c r="C617" s="11"/>
      <c r="D617" s="11"/>
      <c r="E617" s="11"/>
      <c r="F617" s="11"/>
      <c r="G617" s="11"/>
      <c r="H617" s="11"/>
      <c r="I617" s="11"/>
      <c r="J617" s="11"/>
      <c r="K617" s="11"/>
      <c r="L617" s="11"/>
      <c r="M617" s="11"/>
      <c r="N617" s="11"/>
      <c r="O617" s="11"/>
      <c r="P617" s="11"/>
      <c r="Q617" s="11"/>
      <c r="R617" s="11"/>
    </row>
    <row r="618" ht="15.75" customHeight="1">
      <c r="B618" s="11"/>
      <c r="C618" s="11"/>
      <c r="D618" s="11"/>
      <c r="E618" s="11"/>
      <c r="F618" s="11"/>
      <c r="G618" s="11"/>
      <c r="H618" s="11"/>
      <c r="I618" s="11"/>
      <c r="J618" s="11"/>
      <c r="K618" s="11"/>
      <c r="L618" s="11"/>
      <c r="M618" s="11"/>
      <c r="N618" s="11"/>
      <c r="O618" s="11"/>
      <c r="P618" s="11"/>
      <c r="Q618" s="11"/>
      <c r="R618" s="11"/>
    </row>
    <row r="619" ht="15.75" customHeight="1">
      <c r="B619" s="11"/>
      <c r="C619" s="11"/>
      <c r="D619" s="11"/>
      <c r="E619" s="11"/>
      <c r="F619" s="11"/>
      <c r="G619" s="11"/>
      <c r="H619" s="11"/>
      <c r="I619" s="11"/>
      <c r="J619" s="11"/>
      <c r="K619" s="11"/>
      <c r="L619" s="11"/>
      <c r="M619" s="11"/>
      <c r="N619" s="11"/>
      <c r="O619" s="11"/>
      <c r="P619" s="11"/>
      <c r="Q619" s="11"/>
      <c r="R619" s="11"/>
    </row>
    <row r="620" ht="15.75" customHeight="1">
      <c r="B620" s="11"/>
      <c r="C620" s="11"/>
      <c r="D620" s="11"/>
      <c r="E620" s="11"/>
      <c r="F620" s="11"/>
      <c r="G620" s="11"/>
      <c r="H620" s="11"/>
      <c r="I620" s="11"/>
      <c r="J620" s="11"/>
      <c r="K620" s="11"/>
      <c r="L620" s="11"/>
      <c r="M620" s="11"/>
      <c r="N620" s="11"/>
      <c r="O620" s="11"/>
      <c r="P620" s="11"/>
      <c r="Q620" s="11"/>
      <c r="R620" s="11"/>
    </row>
    <row r="621" ht="15.75" customHeight="1">
      <c r="B621" s="11"/>
      <c r="C621" s="11"/>
      <c r="D621" s="11"/>
      <c r="E621" s="11"/>
      <c r="F621" s="11"/>
      <c r="G621" s="11"/>
      <c r="H621" s="11"/>
      <c r="I621" s="11"/>
      <c r="J621" s="11"/>
      <c r="K621" s="11"/>
      <c r="L621" s="11"/>
      <c r="M621" s="11"/>
      <c r="N621" s="11"/>
      <c r="O621" s="11"/>
      <c r="P621" s="11"/>
      <c r="Q621" s="11"/>
      <c r="R621" s="11"/>
    </row>
    <row r="622" ht="15.75" customHeight="1">
      <c r="B622" s="11"/>
      <c r="C622" s="11"/>
      <c r="D622" s="11"/>
      <c r="E622" s="11"/>
      <c r="F622" s="11"/>
      <c r="G622" s="11"/>
      <c r="H622" s="11"/>
      <c r="I622" s="11"/>
      <c r="J622" s="11"/>
      <c r="K622" s="11"/>
      <c r="L622" s="11"/>
      <c r="M622" s="11"/>
      <c r="N622" s="11"/>
      <c r="O622" s="11"/>
      <c r="P622" s="11"/>
      <c r="Q622" s="11"/>
      <c r="R622" s="11"/>
    </row>
    <row r="623" ht="15.75" customHeight="1">
      <c r="B623" s="11"/>
      <c r="C623" s="11"/>
      <c r="D623" s="11"/>
      <c r="E623" s="11"/>
      <c r="F623" s="11"/>
      <c r="G623" s="11"/>
      <c r="H623" s="11"/>
      <c r="I623" s="11"/>
      <c r="J623" s="11"/>
      <c r="K623" s="11"/>
      <c r="L623" s="11"/>
      <c r="M623" s="11"/>
      <c r="N623" s="11"/>
      <c r="O623" s="11"/>
      <c r="P623" s="11"/>
      <c r="Q623" s="11"/>
      <c r="R623" s="11"/>
    </row>
    <row r="624" ht="15.75" customHeight="1">
      <c r="B624" s="11"/>
      <c r="C624" s="11"/>
      <c r="D624" s="11"/>
      <c r="E624" s="11"/>
      <c r="F624" s="11"/>
      <c r="G624" s="11"/>
      <c r="H624" s="11"/>
      <c r="I624" s="11"/>
      <c r="J624" s="11"/>
      <c r="K624" s="11"/>
      <c r="L624" s="11"/>
      <c r="M624" s="11"/>
      <c r="N624" s="11"/>
      <c r="O624" s="11"/>
      <c r="P624" s="11"/>
      <c r="Q624" s="11"/>
      <c r="R624" s="11"/>
    </row>
    <row r="625" ht="15.75" customHeight="1">
      <c r="B625" s="11"/>
      <c r="C625" s="11"/>
      <c r="D625" s="11"/>
      <c r="E625" s="11"/>
      <c r="F625" s="11"/>
      <c r="G625" s="11"/>
      <c r="H625" s="11"/>
      <c r="I625" s="11"/>
      <c r="J625" s="11"/>
      <c r="K625" s="11"/>
      <c r="L625" s="11"/>
      <c r="M625" s="11"/>
      <c r="N625" s="11"/>
      <c r="O625" s="11"/>
      <c r="P625" s="11"/>
      <c r="Q625" s="11"/>
      <c r="R625" s="11"/>
    </row>
    <row r="626" ht="15.75" customHeight="1">
      <c r="B626" s="11"/>
      <c r="C626" s="11"/>
      <c r="D626" s="11"/>
      <c r="E626" s="11"/>
      <c r="F626" s="11"/>
      <c r="G626" s="11"/>
      <c r="H626" s="11"/>
      <c r="I626" s="11"/>
      <c r="J626" s="11"/>
      <c r="K626" s="11"/>
      <c r="L626" s="11"/>
      <c r="M626" s="11"/>
      <c r="N626" s="11"/>
      <c r="O626" s="11"/>
      <c r="P626" s="11"/>
      <c r="Q626" s="11"/>
      <c r="R626" s="11"/>
    </row>
    <row r="627" ht="15.75" customHeight="1">
      <c r="B627" s="11"/>
      <c r="C627" s="11"/>
      <c r="D627" s="11"/>
      <c r="E627" s="11"/>
      <c r="F627" s="11"/>
      <c r="G627" s="11"/>
      <c r="H627" s="11"/>
      <c r="I627" s="11"/>
      <c r="J627" s="11"/>
      <c r="K627" s="11"/>
      <c r="L627" s="11"/>
      <c r="M627" s="11"/>
      <c r="N627" s="11"/>
      <c r="O627" s="11"/>
      <c r="P627" s="11"/>
      <c r="Q627" s="11"/>
      <c r="R627" s="11"/>
    </row>
    <row r="628" ht="15.75" customHeight="1">
      <c r="B628" s="11"/>
      <c r="C628" s="11"/>
      <c r="D628" s="11"/>
      <c r="E628" s="11"/>
      <c r="F628" s="11"/>
      <c r="G628" s="11"/>
      <c r="H628" s="11"/>
      <c r="I628" s="11"/>
      <c r="J628" s="11"/>
      <c r="K628" s="11"/>
      <c r="L628" s="11"/>
      <c r="M628" s="11"/>
      <c r="N628" s="11"/>
      <c r="O628" s="11"/>
      <c r="P628" s="11"/>
      <c r="Q628" s="11"/>
      <c r="R628" s="11"/>
    </row>
    <row r="629" ht="15.75" customHeight="1">
      <c r="B629" s="11"/>
      <c r="C629" s="11"/>
      <c r="D629" s="11"/>
      <c r="E629" s="11"/>
      <c r="F629" s="11"/>
      <c r="G629" s="11"/>
      <c r="H629" s="11"/>
      <c r="I629" s="11"/>
      <c r="J629" s="11"/>
      <c r="K629" s="11"/>
      <c r="L629" s="11"/>
      <c r="M629" s="11"/>
      <c r="N629" s="11"/>
      <c r="O629" s="11"/>
      <c r="P629" s="11"/>
      <c r="Q629" s="11"/>
      <c r="R629" s="11"/>
    </row>
    <row r="630" ht="15.75" customHeight="1">
      <c r="B630" s="11"/>
      <c r="C630" s="11"/>
      <c r="D630" s="11"/>
      <c r="E630" s="11"/>
      <c r="F630" s="11"/>
      <c r="G630" s="11"/>
      <c r="H630" s="11"/>
      <c r="I630" s="11"/>
      <c r="J630" s="11"/>
      <c r="K630" s="11"/>
      <c r="L630" s="11"/>
      <c r="M630" s="11"/>
      <c r="N630" s="11"/>
      <c r="O630" s="11"/>
      <c r="P630" s="11"/>
      <c r="Q630" s="11"/>
      <c r="R630" s="11"/>
    </row>
    <row r="631" ht="15.75" customHeight="1">
      <c r="B631" s="11"/>
      <c r="C631" s="11"/>
      <c r="D631" s="11"/>
      <c r="E631" s="11"/>
      <c r="F631" s="11"/>
      <c r="G631" s="11"/>
      <c r="H631" s="11"/>
      <c r="I631" s="11"/>
      <c r="J631" s="11"/>
      <c r="K631" s="11"/>
      <c r="L631" s="11"/>
      <c r="M631" s="11"/>
      <c r="N631" s="11"/>
      <c r="O631" s="11"/>
      <c r="P631" s="11"/>
      <c r="Q631" s="11"/>
      <c r="R631" s="11"/>
    </row>
    <row r="632" ht="15.75" customHeight="1">
      <c r="B632" s="11"/>
      <c r="C632" s="11"/>
      <c r="D632" s="11"/>
      <c r="E632" s="11"/>
      <c r="F632" s="11"/>
      <c r="G632" s="11"/>
      <c r="H632" s="11"/>
      <c r="I632" s="11"/>
      <c r="J632" s="11"/>
      <c r="K632" s="11"/>
      <c r="L632" s="11"/>
      <c r="M632" s="11"/>
      <c r="N632" s="11"/>
      <c r="O632" s="11"/>
      <c r="P632" s="11"/>
      <c r="Q632" s="11"/>
      <c r="R632" s="11"/>
    </row>
    <row r="633" ht="15.75" customHeight="1">
      <c r="B633" s="11"/>
      <c r="C633" s="11"/>
      <c r="D633" s="11"/>
      <c r="E633" s="11"/>
      <c r="F633" s="11"/>
      <c r="G633" s="11"/>
      <c r="H633" s="11"/>
      <c r="I633" s="11"/>
      <c r="J633" s="11"/>
      <c r="K633" s="11"/>
      <c r="L633" s="11"/>
      <c r="M633" s="11"/>
      <c r="N633" s="11"/>
      <c r="O633" s="11"/>
      <c r="P633" s="11"/>
      <c r="Q633" s="11"/>
      <c r="R633" s="11"/>
    </row>
    <row r="634" ht="15.75" customHeight="1">
      <c r="B634" s="11"/>
      <c r="C634" s="11"/>
      <c r="D634" s="11"/>
      <c r="E634" s="11"/>
      <c r="F634" s="11"/>
      <c r="G634" s="11"/>
      <c r="H634" s="11"/>
      <c r="I634" s="11"/>
      <c r="J634" s="11"/>
      <c r="K634" s="11"/>
      <c r="L634" s="11"/>
      <c r="M634" s="11"/>
      <c r="N634" s="11"/>
      <c r="O634" s="11"/>
      <c r="P634" s="11"/>
      <c r="Q634" s="11"/>
      <c r="R634" s="11"/>
    </row>
    <row r="635" ht="15.75" customHeight="1">
      <c r="B635" s="11"/>
      <c r="C635" s="11"/>
      <c r="D635" s="11"/>
      <c r="E635" s="11"/>
      <c r="F635" s="11"/>
      <c r="G635" s="11"/>
      <c r="H635" s="11"/>
      <c r="I635" s="11"/>
      <c r="J635" s="11"/>
      <c r="K635" s="11"/>
      <c r="L635" s="11"/>
      <c r="M635" s="11"/>
      <c r="N635" s="11"/>
      <c r="O635" s="11"/>
      <c r="P635" s="11"/>
      <c r="Q635" s="11"/>
      <c r="R635" s="11"/>
    </row>
    <row r="636" ht="15.75" customHeight="1">
      <c r="B636" s="11"/>
      <c r="C636" s="11"/>
      <c r="D636" s="11"/>
      <c r="E636" s="11"/>
      <c r="F636" s="11"/>
      <c r="G636" s="11"/>
      <c r="H636" s="11"/>
      <c r="I636" s="11"/>
      <c r="J636" s="11"/>
      <c r="K636" s="11"/>
      <c r="L636" s="11"/>
      <c r="M636" s="11"/>
      <c r="N636" s="11"/>
      <c r="O636" s="11"/>
      <c r="P636" s="11"/>
      <c r="Q636" s="11"/>
      <c r="R636" s="11"/>
    </row>
    <row r="637" ht="15.75" customHeight="1">
      <c r="B637" s="11"/>
      <c r="C637" s="11"/>
      <c r="D637" s="11"/>
      <c r="E637" s="11"/>
      <c r="F637" s="11"/>
      <c r="G637" s="11"/>
      <c r="H637" s="11"/>
      <c r="I637" s="11"/>
      <c r="J637" s="11"/>
      <c r="K637" s="11"/>
      <c r="L637" s="11"/>
      <c r="M637" s="11"/>
      <c r="N637" s="11"/>
      <c r="O637" s="11"/>
      <c r="P637" s="11"/>
      <c r="Q637" s="11"/>
      <c r="R637" s="11"/>
    </row>
    <row r="638" ht="15.75" customHeight="1">
      <c r="B638" s="11"/>
      <c r="C638" s="11"/>
      <c r="D638" s="11"/>
      <c r="E638" s="11"/>
      <c r="F638" s="11"/>
      <c r="G638" s="11"/>
      <c r="H638" s="11"/>
      <c r="I638" s="11"/>
      <c r="J638" s="11"/>
      <c r="K638" s="11"/>
      <c r="L638" s="11"/>
      <c r="M638" s="11"/>
      <c r="N638" s="11"/>
      <c r="O638" s="11"/>
      <c r="P638" s="11"/>
      <c r="Q638" s="11"/>
      <c r="R638" s="11"/>
    </row>
    <row r="639" ht="15.75" customHeight="1">
      <c r="B639" s="11"/>
      <c r="C639" s="11"/>
      <c r="D639" s="11"/>
      <c r="E639" s="11"/>
      <c r="F639" s="11"/>
      <c r="G639" s="11"/>
      <c r="H639" s="11"/>
      <c r="I639" s="11"/>
      <c r="J639" s="11"/>
      <c r="K639" s="11"/>
      <c r="L639" s="11"/>
      <c r="M639" s="11"/>
      <c r="N639" s="11"/>
      <c r="O639" s="11"/>
      <c r="P639" s="11"/>
      <c r="Q639" s="11"/>
      <c r="R639" s="11"/>
    </row>
    <row r="640" ht="15.75" customHeight="1">
      <c r="B640" s="11"/>
      <c r="C640" s="11"/>
      <c r="D640" s="11"/>
      <c r="E640" s="11"/>
      <c r="F640" s="11"/>
      <c r="G640" s="11"/>
      <c r="H640" s="11"/>
      <c r="I640" s="11"/>
      <c r="J640" s="11"/>
      <c r="K640" s="11"/>
      <c r="L640" s="11"/>
      <c r="M640" s="11"/>
      <c r="N640" s="11"/>
      <c r="O640" s="11"/>
      <c r="P640" s="11"/>
      <c r="Q640" s="11"/>
      <c r="R640" s="11"/>
    </row>
    <row r="641" ht="15.75" customHeight="1">
      <c r="B641" s="11"/>
      <c r="C641" s="11"/>
      <c r="D641" s="11"/>
      <c r="E641" s="11"/>
      <c r="F641" s="11"/>
      <c r="G641" s="11"/>
      <c r="H641" s="11"/>
      <c r="I641" s="11"/>
      <c r="J641" s="11"/>
      <c r="K641" s="11"/>
      <c r="L641" s="11"/>
      <c r="M641" s="11"/>
      <c r="N641" s="11"/>
      <c r="O641" s="11"/>
      <c r="P641" s="11"/>
      <c r="Q641" s="11"/>
      <c r="R641" s="11"/>
    </row>
    <row r="642" ht="15.75" customHeight="1">
      <c r="B642" s="11"/>
      <c r="C642" s="11"/>
      <c r="D642" s="11"/>
      <c r="E642" s="11"/>
      <c r="F642" s="11"/>
      <c r="G642" s="11"/>
      <c r="H642" s="11"/>
      <c r="I642" s="11"/>
      <c r="J642" s="11"/>
      <c r="K642" s="11"/>
      <c r="L642" s="11"/>
      <c r="M642" s="11"/>
      <c r="N642" s="11"/>
      <c r="O642" s="11"/>
      <c r="P642" s="11"/>
      <c r="Q642" s="11"/>
      <c r="R642" s="11"/>
    </row>
    <row r="643" ht="15.75" customHeight="1">
      <c r="B643" s="11"/>
      <c r="C643" s="11"/>
      <c r="D643" s="11"/>
      <c r="E643" s="11"/>
      <c r="F643" s="11"/>
      <c r="G643" s="11"/>
      <c r="H643" s="11"/>
      <c r="I643" s="11"/>
      <c r="J643" s="11"/>
      <c r="K643" s="11"/>
      <c r="L643" s="11"/>
      <c r="M643" s="11"/>
      <c r="N643" s="11"/>
      <c r="O643" s="11"/>
      <c r="P643" s="11"/>
      <c r="Q643" s="11"/>
      <c r="R643" s="11"/>
    </row>
    <row r="644" ht="15.75" customHeight="1">
      <c r="B644" s="11"/>
      <c r="C644" s="11"/>
      <c r="D644" s="11"/>
      <c r="E644" s="11"/>
      <c r="F644" s="11"/>
      <c r="G644" s="11"/>
      <c r="H644" s="11"/>
      <c r="I644" s="11"/>
      <c r="J644" s="11"/>
      <c r="K644" s="11"/>
      <c r="L644" s="11"/>
      <c r="M644" s="11"/>
      <c r="N644" s="11"/>
      <c r="O644" s="11"/>
      <c r="P644" s="11"/>
      <c r="Q644" s="11"/>
      <c r="R644" s="11"/>
    </row>
    <row r="645" ht="15.75" customHeight="1">
      <c r="B645" s="11"/>
      <c r="C645" s="11"/>
      <c r="D645" s="11"/>
      <c r="E645" s="11"/>
      <c r="F645" s="11"/>
      <c r="G645" s="11"/>
      <c r="H645" s="11"/>
      <c r="I645" s="11"/>
      <c r="J645" s="11"/>
      <c r="K645" s="11"/>
      <c r="L645" s="11"/>
      <c r="M645" s="11"/>
      <c r="N645" s="11"/>
      <c r="O645" s="11"/>
      <c r="P645" s="11"/>
      <c r="Q645" s="11"/>
      <c r="R645" s="11"/>
    </row>
    <row r="646" ht="15.75" customHeight="1">
      <c r="B646" s="11"/>
      <c r="C646" s="11"/>
      <c r="D646" s="11"/>
      <c r="E646" s="11"/>
      <c r="F646" s="11"/>
      <c r="G646" s="11"/>
      <c r="H646" s="11"/>
      <c r="I646" s="11"/>
      <c r="J646" s="11"/>
      <c r="K646" s="11"/>
      <c r="L646" s="11"/>
      <c r="M646" s="11"/>
      <c r="N646" s="11"/>
      <c r="O646" s="11"/>
      <c r="P646" s="11"/>
      <c r="Q646" s="11"/>
      <c r="R646" s="11"/>
    </row>
    <row r="647" ht="15.75" customHeight="1">
      <c r="B647" s="11"/>
      <c r="C647" s="11"/>
      <c r="D647" s="11"/>
      <c r="E647" s="11"/>
      <c r="F647" s="11"/>
      <c r="G647" s="11"/>
      <c r="H647" s="11"/>
      <c r="I647" s="11"/>
      <c r="J647" s="11"/>
      <c r="K647" s="11"/>
      <c r="L647" s="11"/>
      <c r="M647" s="11"/>
      <c r="N647" s="11"/>
      <c r="O647" s="11"/>
      <c r="P647" s="11"/>
      <c r="Q647" s="11"/>
      <c r="R647" s="11"/>
    </row>
    <row r="648" ht="15.75" customHeight="1">
      <c r="B648" s="11"/>
      <c r="C648" s="11"/>
      <c r="D648" s="11"/>
      <c r="E648" s="11"/>
      <c r="F648" s="11"/>
      <c r="G648" s="11"/>
      <c r="H648" s="11"/>
      <c r="I648" s="11"/>
      <c r="J648" s="11"/>
      <c r="K648" s="11"/>
      <c r="L648" s="11"/>
      <c r="M648" s="11"/>
      <c r="N648" s="11"/>
      <c r="O648" s="11"/>
      <c r="P648" s="11"/>
      <c r="Q648" s="11"/>
      <c r="R648" s="11"/>
    </row>
    <row r="649" ht="15.75" customHeight="1">
      <c r="B649" s="11"/>
      <c r="C649" s="11"/>
      <c r="D649" s="11"/>
      <c r="E649" s="11"/>
      <c r="F649" s="11"/>
      <c r="G649" s="11"/>
      <c r="H649" s="11"/>
      <c r="I649" s="11"/>
      <c r="J649" s="11"/>
      <c r="K649" s="11"/>
      <c r="L649" s="11"/>
      <c r="M649" s="11"/>
      <c r="N649" s="11"/>
      <c r="O649" s="11"/>
      <c r="P649" s="11"/>
      <c r="Q649" s="11"/>
      <c r="R649" s="11"/>
    </row>
    <row r="650" ht="15.75" customHeight="1">
      <c r="B650" s="11"/>
      <c r="C650" s="11"/>
      <c r="D650" s="11"/>
      <c r="E650" s="11"/>
      <c r="F650" s="11"/>
      <c r="G650" s="11"/>
      <c r="H650" s="11"/>
      <c r="I650" s="11"/>
      <c r="J650" s="11"/>
      <c r="K650" s="11"/>
      <c r="L650" s="11"/>
      <c r="M650" s="11"/>
      <c r="N650" s="11"/>
      <c r="O650" s="11"/>
      <c r="P650" s="11"/>
      <c r="Q650" s="11"/>
      <c r="R650" s="11"/>
    </row>
    <row r="651" ht="15.75" customHeight="1">
      <c r="B651" s="11"/>
      <c r="C651" s="11"/>
      <c r="D651" s="11"/>
      <c r="E651" s="11"/>
      <c r="F651" s="11"/>
      <c r="G651" s="11"/>
      <c r="H651" s="11"/>
      <c r="I651" s="11"/>
      <c r="J651" s="11"/>
      <c r="K651" s="11"/>
      <c r="L651" s="11"/>
      <c r="M651" s="11"/>
      <c r="N651" s="11"/>
      <c r="O651" s="11"/>
      <c r="P651" s="11"/>
      <c r="Q651" s="11"/>
      <c r="R651" s="11"/>
    </row>
    <row r="652" ht="15.75" customHeight="1">
      <c r="B652" s="11"/>
      <c r="C652" s="11"/>
      <c r="D652" s="11"/>
      <c r="E652" s="11"/>
      <c r="F652" s="11"/>
      <c r="G652" s="11"/>
      <c r="H652" s="11"/>
      <c r="I652" s="11"/>
      <c r="J652" s="11"/>
      <c r="K652" s="11"/>
      <c r="L652" s="11"/>
      <c r="M652" s="11"/>
      <c r="N652" s="11"/>
      <c r="O652" s="11"/>
      <c r="P652" s="11"/>
      <c r="Q652" s="11"/>
      <c r="R652" s="11"/>
    </row>
    <row r="653" ht="15.75" customHeight="1">
      <c r="B653" s="11"/>
      <c r="C653" s="11"/>
      <c r="D653" s="11"/>
      <c r="E653" s="11"/>
      <c r="F653" s="11"/>
      <c r="G653" s="11"/>
      <c r="H653" s="11"/>
      <c r="I653" s="11"/>
      <c r="J653" s="11"/>
      <c r="K653" s="11"/>
      <c r="L653" s="11"/>
      <c r="M653" s="11"/>
      <c r="N653" s="11"/>
      <c r="O653" s="11"/>
      <c r="P653" s="11"/>
      <c r="Q653" s="11"/>
      <c r="R653" s="11"/>
    </row>
    <row r="654" ht="15.75" customHeight="1">
      <c r="B654" s="11"/>
      <c r="C654" s="11"/>
      <c r="D654" s="11"/>
      <c r="E654" s="11"/>
      <c r="F654" s="11"/>
      <c r="G654" s="11"/>
      <c r="H654" s="11"/>
      <c r="I654" s="11"/>
      <c r="J654" s="11"/>
      <c r="K654" s="11"/>
      <c r="L654" s="11"/>
      <c r="M654" s="11"/>
      <c r="N654" s="11"/>
      <c r="O654" s="11"/>
      <c r="P654" s="11"/>
      <c r="Q654" s="11"/>
      <c r="R654" s="11"/>
    </row>
    <row r="655" ht="15.75" customHeight="1">
      <c r="B655" s="11"/>
      <c r="C655" s="11"/>
      <c r="D655" s="11"/>
      <c r="E655" s="11"/>
      <c r="F655" s="11"/>
      <c r="G655" s="11"/>
      <c r="H655" s="11"/>
      <c r="I655" s="11"/>
      <c r="J655" s="11"/>
      <c r="K655" s="11"/>
      <c r="L655" s="11"/>
      <c r="M655" s="11"/>
      <c r="N655" s="11"/>
      <c r="O655" s="11"/>
      <c r="P655" s="11"/>
      <c r="Q655" s="11"/>
      <c r="R655" s="11"/>
    </row>
    <row r="656" ht="15.75" customHeight="1">
      <c r="B656" s="11"/>
      <c r="C656" s="11"/>
      <c r="D656" s="11"/>
      <c r="E656" s="11"/>
      <c r="F656" s="11"/>
      <c r="G656" s="11"/>
      <c r="H656" s="11"/>
      <c r="I656" s="11"/>
      <c r="J656" s="11"/>
      <c r="K656" s="11"/>
      <c r="L656" s="11"/>
      <c r="M656" s="11"/>
      <c r="N656" s="11"/>
      <c r="O656" s="11"/>
      <c r="P656" s="11"/>
      <c r="Q656" s="11"/>
      <c r="R656" s="11"/>
    </row>
    <row r="657" ht="15.75" customHeight="1">
      <c r="B657" s="11"/>
      <c r="C657" s="11"/>
      <c r="D657" s="11"/>
      <c r="E657" s="11"/>
      <c r="F657" s="11"/>
      <c r="G657" s="11"/>
      <c r="H657" s="11"/>
      <c r="I657" s="11"/>
      <c r="J657" s="11"/>
      <c r="K657" s="11"/>
      <c r="L657" s="11"/>
      <c r="M657" s="11"/>
      <c r="N657" s="11"/>
      <c r="O657" s="11"/>
      <c r="P657" s="11"/>
      <c r="Q657" s="11"/>
      <c r="R657" s="11"/>
    </row>
    <row r="658" ht="15.75" customHeight="1">
      <c r="B658" s="11"/>
      <c r="C658" s="11"/>
      <c r="D658" s="11"/>
      <c r="E658" s="11"/>
      <c r="F658" s="11"/>
      <c r="G658" s="11"/>
      <c r="H658" s="11"/>
      <c r="I658" s="11"/>
      <c r="J658" s="11"/>
      <c r="K658" s="11"/>
      <c r="L658" s="11"/>
      <c r="M658" s="11"/>
      <c r="N658" s="11"/>
      <c r="O658" s="11"/>
      <c r="P658" s="11"/>
      <c r="Q658" s="11"/>
      <c r="R658" s="11"/>
    </row>
    <row r="659" ht="15.75" customHeight="1">
      <c r="B659" s="11"/>
      <c r="C659" s="11"/>
      <c r="D659" s="11"/>
      <c r="E659" s="11"/>
      <c r="F659" s="11"/>
      <c r="G659" s="11"/>
      <c r="H659" s="11"/>
      <c r="I659" s="11"/>
      <c r="J659" s="11"/>
      <c r="K659" s="11"/>
      <c r="L659" s="11"/>
      <c r="M659" s="11"/>
      <c r="N659" s="11"/>
      <c r="O659" s="11"/>
      <c r="P659" s="11"/>
      <c r="Q659" s="11"/>
      <c r="R659" s="11"/>
    </row>
    <row r="660" ht="15.75" customHeight="1">
      <c r="B660" s="11"/>
      <c r="C660" s="11"/>
      <c r="D660" s="11"/>
      <c r="E660" s="11"/>
      <c r="F660" s="11"/>
      <c r="G660" s="11"/>
      <c r="H660" s="11"/>
      <c r="I660" s="11"/>
      <c r="J660" s="11"/>
      <c r="K660" s="11"/>
      <c r="L660" s="11"/>
      <c r="M660" s="11"/>
      <c r="N660" s="11"/>
      <c r="O660" s="11"/>
      <c r="P660" s="11"/>
      <c r="Q660" s="11"/>
      <c r="R660" s="11"/>
    </row>
    <row r="661" ht="15.75" customHeight="1">
      <c r="B661" s="11"/>
      <c r="C661" s="11"/>
      <c r="D661" s="11"/>
      <c r="E661" s="11"/>
      <c r="F661" s="11"/>
      <c r="G661" s="11"/>
      <c r="H661" s="11"/>
      <c r="I661" s="11"/>
      <c r="J661" s="11"/>
      <c r="K661" s="11"/>
      <c r="L661" s="11"/>
      <c r="M661" s="11"/>
      <c r="N661" s="11"/>
      <c r="O661" s="11"/>
      <c r="P661" s="11"/>
      <c r="Q661" s="11"/>
      <c r="R661" s="11"/>
    </row>
    <row r="662" ht="15.75" customHeight="1">
      <c r="B662" s="11"/>
      <c r="C662" s="11"/>
      <c r="D662" s="11"/>
      <c r="E662" s="11"/>
      <c r="F662" s="11"/>
      <c r="G662" s="11"/>
      <c r="H662" s="11"/>
      <c r="I662" s="11"/>
      <c r="J662" s="11"/>
      <c r="K662" s="11"/>
      <c r="L662" s="11"/>
      <c r="M662" s="11"/>
      <c r="N662" s="11"/>
      <c r="O662" s="11"/>
      <c r="P662" s="11"/>
      <c r="Q662" s="11"/>
      <c r="R662" s="11"/>
    </row>
    <row r="663" ht="15.75" customHeight="1">
      <c r="B663" s="11"/>
      <c r="C663" s="11"/>
      <c r="D663" s="11"/>
      <c r="E663" s="11"/>
      <c r="F663" s="11"/>
      <c r="G663" s="11"/>
      <c r="H663" s="11"/>
      <c r="I663" s="11"/>
      <c r="J663" s="11"/>
      <c r="K663" s="11"/>
      <c r="L663" s="11"/>
      <c r="M663" s="11"/>
      <c r="N663" s="11"/>
      <c r="O663" s="11"/>
      <c r="P663" s="11"/>
      <c r="Q663" s="11"/>
      <c r="R663" s="11"/>
    </row>
    <row r="664" ht="15.75" customHeight="1">
      <c r="B664" s="11"/>
      <c r="C664" s="11"/>
      <c r="D664" s="11"/>
      <c r="E664" s="11"/>
      <c r="F664" s="11"/>
      <c r="G664" s="11"/>
      <c r="H664" s="11"/>
      <c r="I664" s="11"/>
      <c r="J664" s="11"/>
      <c r="K664" s="11"/>
      <c r="L664" s="11"/>
      <c r="M664" s="11"/>
      <c r="N664" s="11"/>
      <c r="O664" s="11"/>
      <c r="P664" s="11"/>
      <c r="Q664" s="11"/>
      <c r="R664" s="11"/>
    </row>
    <row r="665" ht="15.75" customHeight="1">
      <c r="B665" s="11"/>
      <c r="C665" s="11"/>
      <c r="D665" s="11"/>
      <c r="E665" s="11"/>
      <c r="F665" s="11"/>
      <c r="G665" s="11"/>
      <c r="H665" s="11"/>
      <c r="I665" s="11"/>
      <c r="J665" s="11"/>
      <c r="K665" s="11"/>
      <c r="L665" s="11"/>
      <c r="M665" s="11"/>
      <c r="N665" s="11"/>
      <c r="O665" s="11"/>
      <c r="P665" s="11"/>
      <c r="Q665" s="11"/>
      <c r="R665" s="11"/>
    </row>
    <row r="666" ht="15.75" customHeight="1">
      <c r="B666" s="11"/>
      <c r="C666" s="11"/>
      <c r="D666" s="11"/>
      <c r="E666" s="11"/>
      <c r="F666" s="11"/>
      <c r="G666" s="11"/>
      <c r="H666" s="11"/>
      <c r="I666" s="11"/>
      <c r="J666" s="11"/>
      <c r="K666" s="11"/>
      <c r="L666" s="11"/>
      <c r="M666" s="11"/>
      <c r="N666" s="11"/>
      <c r="O666" s="11"/>
      <c r="P666" s="11"/>
      <c r="Q666" s="11"/>
      <c r="R666" s="11"/>
    </row>
    <row r="667" ht="15.75" customHeight="1">
      <c r="B667" s="11"/>
      <c r="C667" s="11"/>
      <c r="D667" s="11"/>
      <c r="E667" s="11"/>
      <c r="F667" s="11"/>
      <c r="G667" s="11"/>
      <c r="H667" s="11"/>
      <c r="I667" s="11"/>
      <c r="J667" s="11"/>
      <c r="K667" s="11"/>
      <c r="L667" s="11"/>
      <c r="M667" s="11"/>
      <c r="N667" s="11"/>
      <c r="O667" s="11"/>
      <c r="P667" s="11"/>
      <c r="Q667" s="11"/>
      <c r="R667" s="11"/>
    </row>
    <row r="668" ht="15.75" customHeight="1">
      <c r="B668" s="11"/>
      <c r="C668" s="11"/>
      <c r="D668" s="11"/>
      <c r="E668" s="11"/>
      <c r="F668" s="11"/>
      <c r="G668" s="11"/>
      <c r="H668" s="11"/>
      <c r="I668" s="11"/>
      <c r="J668" s="11"/>
      <c r="K668" s="11"/>
      <c r="L668" s="11"/>
      <c r="M668" s="11"/>
      <c r="N668" s="11"/>
      <c r="O668" s="11"/>
      <c r="P668" s="11"/>
      <c r="Q668" s="11"/>
      <c r="R668" s="11"/>
    </row>
    <row r="669" ht="15.75" customHeight="1">
      <c r="B669" s="11"/>
      <c r="C669" s="11"/>
      <c r="D669" s="11"/>
      <c r="E669" s="11"/>
      <c r="F669" s="11"/>
      <c r="G669" s="11"/>
      <c r="H669" s="11"/>
      <c r="I669" s="11"/>
      <c r="J669" s="11"/>
      <c r="K669" s="11"/>
      <c r="L669" s="11"/>
      <c r="M669" s="11"/>
      <c r="N669" s="11"/>
      <c r="O669" s="11"/>
      <c r="P669" s="11"/>
      <c r="Q669" s="11"/>
      <c r="R669" s="11"/>
    </row>
    <row r="670" ht="15.75" customHeight="1">
      <c r="B670" s="11"/>
      <c r="C670" s="11"/>
      <c r="D670" s="11"/>
      <c r="E670" s="11"/>
      <c r="F670" s="11"/>
      <c r="G670" s="11"/>
      <c r="H670" s="11"/>
      <c r="I670" s="11"/>
      <c r="J670" s="11"/>
      <c r="K670" s="11"/>
      <c r="L670" s="11"/>
      <c r="M670" s="11"/>
      <c r="N670" s="11"/>
      <c r="O670" s="11"/>
      <c r="P670" s="11"/>
      <c r="Q670" s="11"/>
      <c r="R670" s="11"/>
    </row>
    <row r="671" ht="15.75" customHeight="1">
      <c r="B671" s="11"/>
      <c r="C671" s="11"/>
      <c r="D671" s="11"/>
      <c r="E671" s="11"/>
      <c r="F671" s="11"/>
      <c r="G671" s="11"/>
      <c r="H671" s="11"/>
      <c r="I671" s="11"/>
      <c r="J671" s="11"/>
      <c r="K671" s="11"/>
      <c r="L671" s="11"/>
      <c r="M671" s="11"/>
      <c r="N671" s="11"/>
      <c r="O671" s="11"/>
      <c r="P671" s="11"/>
      <c r="Q671" s="11"/>
      <c r="R671" s="11"/>
    </row>
    <row r="672" ht="15.75" customHeight="1">
      <c r="B672" s="11"/>
      <c r="C672" s="11"/>
      <c r="D672" s="11"/>
      <c r="E672" s="11"/>
      <c r="F672" s="11"/>
      <c r="G672" s="11"/>
      <c r="H672" s="11"/>
      <c r="I672" s="11"/>
      <c r="J672" s="11"/>
      <c r="K672" s="11"/>
      <c r="L672" s="11"/>
      <c r="M672" s="11"/>
      <c r="N672" s="11"/>
      <c r="O672" s="11"/>
      <c r="P672" s="11"/>
      <c r="Q672" s="11"/>
      <c r="R672" s="11"/>
    </row>
    <row r="673" ht="15.75" customHeight="1">
      <c r="B673" s="11"/>
      <c r="C673" s="11"/>
      <c r="D673" s="11"/>
      <c r="E673" s="11"/>
      <c r="F673" s="11"/>
      <c r="G673" s="11"/>
      <c r="H673" s="11"/>
      <c r="I673" s="11"/>
      <c r="J673" s="11"/>
      <c r="K673" s="11"/>
      <c r="L673" s="11"/>
      <c r="M673" s="11"/>
      <c r="N673" s="11"/>
      <c r="O673" s="11"/>
      <c r="P673" s="11"/>
      <c r="Q673" s="11"/>
      <c r="R673" s="11"/>
    </row>
    <row r="674" ht="15.75" customHeight="1">
      <c r="B674" s="11"/>
      <c r="C674" s="11"/>
      <c r="D674" s="11"/>
      <c r="E674" s="11"/>
      <c r="F674" s="11"/>
      <c r="G674" s="11"/>
      <c r="H674" s="11"/>
      <c r="I674" s="11"/>
      <c r="J674" s="11"/>
      <c r="K674" s="11"/>
      <c r="L674" s="11"/>
      <c r="M674" s="11"/>
      <c r="N674" s="11"/>
      <c r="O674" s="11"/>
      <c r="P674" s="11"/>
      <c r="Q674" s="11"/>
      <c r="R674" s="11"/>
    </row>
    <row r="675" ht="15.75" customHeight="1">
      <c r="B675" s="11"/>
      <c r="C675" s="11"/>
      <c r="D675" s="11"/>
      <c r="E675" s="11"/>
      <c r="F675" s="11"/>
      <c r="G675" s="11"/>
      <c r="H675" s="11"/>
      <c r="I675" s="11"/>
      <c r="J675" s="11"/>
      <c r="K675" s="11"/>
      <c r="L675" s="11"/>
      <c r="M675" s="11"/>
      <c r="N675" s="11"/>
      <c r="O675" s="11"/>
      <c r="P675" s="11"/>
      <c r="Q675" s="11"/>
      <c r="R675" s="11"/>
    </row>
    <row r="676" ht="15.75" customHeight="1">
      <c r="B676" s="11"/>
      <c r="C676" s="11"/>
      <c r="D676" s="11"/>
      <c r="E676" s="11"/>
      <c r="F676" s="11"/>
      <c r="G676" s="11"/>
      <c r="H676" s="11"/>
      <c r="I676" s="11"/>
      <c r="J676" s="11"/>
      <c r="K676" s="11"/>
      <c r="L676" s="11"/>
      <c r="M676" s="11"/>
      <c r="N676" s="11"/>
      <c r="O676" s="11"/>
      <c r="P676" s="11"/>
      <c r="Q676" s="11"/>
      <c r="R676" s="11"/>
    </row>
    <row r="677" ht="15.75" customHeight="1">
      <c r="B677" s="11"/>
      <c r="C677" s="11"/>
      <c r="D677" s="11"/>
      <c r="E677" s="11"/>
      <c r="F677" s="11"/>
      <c r="G677" s="11"/>
      <c r="H677" s="11"/>
      <c r="I677" s="11"/>
      <c r="J677" s="11"/>
      <c r="K677" s="11"/>
      <c r="L677" s="11"/>
      <c r="M677" s="11"/>
      <c r="N677" s="11"/>
      <c r="O677" s="11"/>
      <c r="P677" s="11"/>
      <c r="Q677" s="11"/>
      <c r="R677" s="11"/>
    </row>
    <row r="678" ht="15.75" customHeight="1">
      <c r="B678" s="11"/>
      <c r="C678" s="11"/>
      <c r="D678" s="11"/>
      <c r="E678" s="11"/>
      <c r="F678" s="11"/>
      <c r="G678" s="11"/>
      <c r="H678" s="11"/>
      <c r="I678" s="11"/>
      <c r="J678" s="11"/>
      <c r="K678" s="11"/>
      <c r="L678" s="11"/>
      <c r="M678" s="11"/>
      <c r="N678" s="11"/>
      <c r="O678" s="11"/>
      <c r="P678" s="11"/>
      <c r="Q678" s="11"/>
      <c r="R678" s="11"/>
    </row>
    <row r="679" ht="15.75" customHeight="1">
      <c r="B679" s="11"/>
      <c r="C679" s="11"/>
      <c r="D679" s="11"/>
      <c r="E679" s="11"/>
      <c r="F679" s="11"/>
      <c r="G679" s="11"/>
      <c r="H679" s="11"/>
      <c r="I679" s="11"/>
      <c r="J679" s="11"/>
      <c r="K679" s="11"/>
      <c r="L679" s="11"/>
      <c r="M679" s="11"/>
      <c r="N679" s="11"/>
      <c r="O679" s="11"/>
      <c r="P679" s="11"/>
      <c r="Q679" s="11"/>
      <c r="R679" s="11"/>
    </row>
    <row r="680" ht="15.75" customHeight="1">
      <c r="B680" s="11"/>
      <c r="C680" s="11"/>
      <c r="D680" s="11"/>
      <c r="E680" s="11"/>
      <c r="F680" s="11"/>
      <c r="G680" s="11"/>
      <c r="H680" s="11"/>
      <c r="I680" s="11"/>
      <c r="J680" s="11"/>
      <c r="K680" s="11"/>
      <c r="L680" s="11"/>
      <c r="M680" s="11"/>
      <c r="N680" s="11"/>
      <c r="O680" s="11"/>
      <c r="P680" s="11"/>
      <c r="Q680" s="11"/>
      <c r="R680" s="11"/>
    </row>
    <row r="681" ht="15.75" customHeight="1">
      <c r="B681" s="11"/>
      <c r="C681" s="11"/>
      <c r="D681" s="11"/>
      <c r="E681" s="11"/>
      <c r="F681" s="11"/>
      <c r="G681" s="11"/>
      <c r="H681" s="11"/>
      <c r="I681" s="11"/>
      <c r="J681" s="11"/>
      <c r="K681" s="11"/>
      <c r="L681" s="11"/>
      <c r="M681" s="11"/>
      <c r="N681" s="11"/>
      <c r="O681" s="11"/>
      <c r="P681" s="11"/>
      <c r="Q681" s="11"/>
      <c r="R681" s="11"/>
    </row>
    <row r="682" ht="15.75" customHeight="1">
      <c r="B682" s="11"/>
      <c r="C682" s="11"/>
      <c r="D682" s="11"/>
      <c r="E682" s="11"/>
      <c r="F682" s="11"/>
      <c r="G682" s="11"/>
      <c r="H682" s="11"/>
      <c r="I682" s="11"/>
      <c r="J682" s="11"/>
      <c r="K682" s="11"/>
      <c r="L682" s="11"/>
      <c r="M682" s="11"/>
      <c r="N682" s="11"/>
      <c r="O682" s="11"/>
      <c r="P682" s="11"/>
      <c r="Q682" s="11"/>
      <c r="R682" s="11"/>
    </row>
    <row r="683" ht="15.75" customHeight="1">
      <c r="B683" s="11"/>
      <c r="C683" s="11"/>
      <c r="D683" s="11"/>
      <c r="E683" s="11"/>
      <c r="F683" s="11"/>
      <c r="G683" s="11"/>
      <c r="H683" s="11"/>
      <c r="I683" s="11"/>
      <c r="J683" s="11"/>
      <c r="K683" s="11"/>
      <c r="L683" s="11"/>
      <c r="M683" s="11"/>
      <c r="N683" s="11"/>
      <c r="O683" s="11"/>
      <c r="P683" s="11"/>
      <c r="Q683" s="11"/>
      <c r="R683" s="11"/>
    </row>
    <row r="684" ht="15.75" customHeight="1">
      <c r="B684" s="11"/>
      <c r="C684" s="11"/>
      <c r="D684" s="11"/>
      <c r="E684" s="11"/>
      <c r="F684" s="11"/>
      <c r="G684" s="11"/>
      <c r="H684" s="11"/>
      <c r="I684" s="11"/>
      <c r="J684" s="11"/>
      <c r="K684" s="11"/>
      <c r="L684" s="11"/>
      <c r="M684" s="11"/>
      <c r="N684" s="11"/>
      <c r="O684" s="11"/>
      <c r="P684" s="11"/>
      <c r="Q684" s="11"/>
      <c r="R684" s="11"/>
    </row>
    <row r="685" ht="15.75" customHeight="1">
      <c r="B685" s="11"/>
      <c r="C685" s="11"/>
      <c r="D685" s="11"/>
      <c r="E685" s="11"/>
      <c r="F685" s="11"/>
      <c r="G685" s="11"/>
      <c r="H685" s="11"/>
      <c r="I685" s="11"/>
      <c r="J685" s="11"/>
      <c r="K685" s="11"/>
      <c r="L685" s="11"/>
      <c r="M685" s="11"/>
      <c r="N685" s="11"/>
      <c r="O685" s="11"/>
      <c r="P685" s="11"/>
      <c r="Q685" s="11"/>
      <c r="R685" s="11"/>
    </row>
    <row r="686" ht="15.75" customHeight="1">
      <c r="B686" s="11"/>
      <c r="C686" s="11"/>
      <c r="D686" s="11"/>
      <c r="E686" s="11"/>
      <c r="F686" s="11"/>
      <c r="G686" s="11"/>
      <c r="H686" s="11"/>
      <c r="I686" s="11"/>
      <c r="J686" s="11"/>
      <c r="K686" s="11"/>
      <c r="L686" s="11"/>
      <c r="M686" s="11"/>
      <c r="N686" s="11"/>
      <c r="O686" s="11"/>
      <c r="P686" s="11"/>
      <c r="Q686" s="11"/>
      <c r="R686" s="11"/>
    </row>
    <row r="687" ht="15.75" customHeight="1">
      <c r="B687" s="11"/>
      <c r="C687" s="11"/>
      <c r="D687" s="11"/>
      <c r="E687" s="11"/>
      <c r="F687" s="11"/>
      <c r="G687" s="11"/>
      <c r="H687" s="11"/>
      <c r="I687" s="11"/>
      <c r="J687" s="11"/>
      <c r="K687" s="11"/>
      <c r="L687" s="11"/>
      <c r="M687" s="11"/>
      <c r="N687" s="11"/>
      <c r="O687" s="11"/>
      <c r="P687" s="11"/>
      <c r="Q687" s="11"/>
      <c r="R687" s="11"/>
    </row>
    <row r="688" ht="15.75" customHeight="1">
      <c r="B688" s="11"/>
      <c r="C688" s="11"/>
      <c r="D688" s="11"/>
      <c r="E688" s="11"/>
      <c r="F688" s="11"/>
      <c r="G688" s="11"/>
      <c r="H688" s="11"/>
      <c r="I688" s="11"/>
      <c r="J688" s="11"/>
      <c r="K688" s="11"/>
      <c r="L688" s="11"/>
      <c r="M688" s="11"/>
      <c r="N688" s="11"/>
      <c r="O688" s="11"/>
      <c r="P688" s="11"/>
      <c r="Q688" s="11"/>
      <c r="R688" s="11"/>
    </row>
    <row r="689" ht="15.75" customHeight="1">
      <c r="B689" s="11"/>
      <c r="C689" s="11"/>
      <c r="D689" s="11"/>
      <c r="E689" s="11"/>
      <c r="F689" s="11"/>
      <c r="G689" s="11"/>
      <c r="H689" s="11"/>
      <c r="I689" s="11"/>
      <c r="J689" s="11"/>
      <c r="K689" s="11"/>
      <c r="L689" s="11"/>
      <c r="M689" s="11"/>
      <c r="N689" s="11"/>
      <c r="O689" s="11"/>
      <c r="P689" s="11"/>
      <c r="Q689" s="11"/>
      <c r="R689" s="11"/>
    </row>
    <row r="690" ht="15.75" customHeight="1">
      <c r="B690" s="11"/>
      <c r="C690" s="11"/>
      <c r="D690" s="11"/>
      <c r="E690" s="11"/>
      <c r="F690" s="11"/>
      <c r="G690" s="11"/>
      <c r="H690" s="11"/>
      <c r="I690" s="11"/>
      <c r="J690" s="11"/>
      <c r="K690" s="11"/>
      <c r="L690" s="11"/>
      <c r="M690" s="11"/>
      <c r="N690" s="11"/>
      <c r="O690" s="11"/>
      <c r="P690" s="11"/>
      <c r="Q690" s="11"/>
      <c r="R690" s="11"/>
    </row>
    <row r="691" ht="15.75" customHeight="1">
      <c r="B691" s="11"/>
      <c r="C691" s="11"/>
      <c r="D691" s="11"/>
      <c r="E691" s="11"/>
      <c r="F691" s="11"/>
      <c r="G691" s="11"/>
      <c r="H691" s="11"/>
      <c r="I691" s="11"/>
      <c r="J691" s="11"/>
      <c r="K691" s="11"/>
      <c r="L691" s="11"/>
      <c r="M691" s="11"/>
      <c r="N691" s="11"/>
      <c r="O691" s="11"/>
      <c r="P691" s="11"/>
      <c r="Q691" s="11"/>
      <c r="R691" s="11"/>
    </row>
    <row r="692" ht="15.75" customHeight="1">
      <c r="B692" s="11"/>
      <c r="C692" s="11"/>
      <c r="D692" s="11"/>
      <c r="E692" s="11"/>
      <c r="F692" s="11"/>
      <c r="G692" s="11"/>
      <c r="H692" s="11"/>
      <c r="I692" s="11"/>
      <c r="J692" s="11"/>
      <c r="K692" s="11"/>
      <c r="L692" s="11"/>
      <c r="M692" s="11"/>
      <c r="N692" s="11"/>
      <c r="O692" s="11"/>
      <c r="P692" s="11"/>
      <c r="Q692" s="11"/>
      <c r="R692" s="11"/>
    </row>
    <row r="693" ht="15.75" customHeight="1">
      <c r="B693" s="11"/>
      <c r="C693" s="11"/>
      <c r="D693" s="11"/>
      <c r="E693" s="11"/>
      <c r="F693" s="11"/>
      <c r="G693" s="11"/>
      <c r="H693" s="11"/>
      <c r="I693" s="11"/>
      <c r="J693" s="11"/>
      <c r="K693" s="11"/>
      <c r="L693" s="11"/>
      <c r="M693" s="11"/>
      <c r="N693" s="11"/>
      <c r="O693" s="11"/>
      <c r="P693" s="11"/>
      <c r="Q693" s="11"/>
      <c r="R693" s="11"/>
    </row>
    <row r="694" ht="15.75" customHeight="1">
      <c r="B694" s="11"/>
      <c r="C694" s="11"/>
      <c r="D694" s="11"/>
      <c r="E694" s="11"/>
      <c r="F694" s="11"/>
      <c r="G694" s="11"/>
      <c r="H694" s="11"/>
      <c r="I694" s="11"/>
      <c r="J694" s="11"/>
      <c r="K694" s="11"/>
      <c r="L694" s="11"/>
      <c r="M694" s="11"/>
      <c r="N694" s="11"/>
      <c r="O694" s="11"/>
      <c r="P694" s="11"/>
      <c r="Q694" s="11"/>
      <c r="R694" s="11"/>
    </row>
    <row r="695" ht="15.75" customHeight="1">
      <c r="B695" s="11"/>
      <c r="C695" s="11"/>
      <c r="D695" s="11"/>
      <c r="E695" s="11"/>
      <c r="F695" s="11"/>
      <c r="G695" s="11"/>
      <c r="H695" s="11"/>
      <c r="I695" s="11"/>
      <c r="J695" s="11"/>
      <c r="K695" s="11"/>
      <c r="L695" s="11"/>
      <c r="M695" s="11"/>
      <c r="N695" s="11"/>
      <c r="O695" s="11"/>
      <c r="P695" s="11"/>
      <c r="Q695" s="11"/>
      <c r="R695" s="11"/>
    </row>
    <row r="696" ht="15.75" customHeight="1">
      <c r="B696" s="11"/>
      <c r="C696" s="11"/>
      <c r="D696" s="11"/>
      <c r="E696" s="11"/>
      <c r="F696" s="11"/>
      <c r="G696" s="11"/>
      <c r="H696" s="11"/>
      <c r="I696" s="11"/>
      <c r="J696" s="11"/>
      <c r="K696" s="11"/>
      <c r="L696" s="11"/>
      <c r="M696" s="11"/>
      <c r="N696" s="11"/>
      <c r="O696" s="11"/>
      <c r="P696" s="11"/>
      <c r="Q696" s="11"/>
      <c r="R696" s="11"/>
    </row>
    <row r="697" ht="15.75" customHeight="1">
      <c r="B697" s="11"/>
      <c r="C697" s="11"/>
      <c r="D697" s="11"/>
      <c r="E697" s="11"/>
      <c r="F697" s="11"/>
      <c r="G697" s="11"/>
      <c r="H697" s="11"/>
      <c r="I697" s="11"/>
      <c r="J697" s="11"/>
      <c r="K697" s="11"/>
      <c r="L697" s="11"/>
      <c r="M697" s="11"/>
      <c r="N697" s="11"/>
      <c r="O697" s="11"/>
      <c r="P697" s="11"/>
      <c r="Q697" s="11"/>
      <c r="R697" s="11"/>
    </row>
    <row r="698" ht="15.75" customHeight="1">
      <c r="B698" s="11"/>
      <c r="C698" s="11"/>
      <c r="D698" s="11"/>
      <c r="E698" s="11"/>
      <c r="F698" s="11"/>
      <c r="G698" s="11"/>
      <c r="H698" s="11"/>
      <c r="I698" s="11"/>
      <c r="J698" s="11"/>
      <c r="K698" s="11"/>
      <c r="L698" s="11"/>
      <c r="M698" s="11"/>
      <c r="N698" s="11"/>
      <c r="O698" s="11"/>
      <c r="P698" s="11"/>
      <c r="Q698" s="11"/>
      <c r="R698" s="11"/>
    </row>
    <row r="699" ht="15.75" customHeight="1">
      <c r="B699" s="11"/>
      <c r="C699" s="11"/>
      <c r="D699" s="11"/>
      <c r="E699" s="11"/>
      <c r="F699" s="11"/>
      <c r="G699" s="11"/>
      <c r="H699" s="11"/>
      <c r="I699" s="11"/>
      <c r="J699" s="11"/>
      <c r="K699" s="11"/>
      <c r="L699" s="11"/>
      <c r="M699" s="11"/>
      <c r="N699" s="11"/>
      <c r="O699" s="11"/>
      <c r="P699" s="11"/>
      <c r="Q699" s="11"/>
      <c r="R699" s="11"/>
    </row>
    <row r="700" ht="15.75" customHeight="1">
      <c r="B700" s="11"/>
      <c r="C700" s="11"/>
      <c r="D700" s="11"/>
      <c r="E700" s="11"/>
      <c r="F700" s="11"/>
      <c r="G700" s="11"/>
      <c r="H700" s="11"/>
      <c r="I700" s="11"/>
      <c r="J700" s="11"/>
      <c r="K700" s="11"/>
      <c r="L700" s="11"/>
      <c r="M700" s="11"/>
      <c r="N700" s="11"/>
      <c r="O700" s="11"/>
      <c r="P700" s="11"/>
      <c r="Q700" s="11"/>
      <c r="R700" s="11"/>
    </row>
    <row r="701" ht="15.75" customHeight="1">
      <c r="B701" s="11"/>
      <c r="C701" s="11"/>
      <c r="D701" s="11"/>
      <c r="E701" s="11"/>
      <c r="F701" s="11"/>
      <c r="G701" s="11"/>
      <c r="H701" s="11"/>
      <c r="I701" s="11"/>
      <c r="J701" s="11"/>
      <c r="K701" s="11"/>
      <c r="L701" s="11"/>
      <c r="M701" s="11"/>
      <c r="N701" s="11"/>
      <c r="O701" s="11"/>
      <c r="P701" s="11"/>
      <c r="Q701" s="11"/>
      <c r="R701" s="11"/>
    </row>
    <row r="702" ht="15.75" customHeight="1">
      <c r="B702" s="11"/>
      <c r="C702" s="11"/>
      <c r="D702" s="11"/>
      <c r="E702" s="11"/>
      <c r="F702" s="11"/>
      <c r="G702" s="11"/>
      <c r="H702" s="11"/>
      <c r="I702" s="11"/>
      <c r="J702" s="11"/>
      <c r="K702" s="11"/>
      <c r="L702" s="11"/>
      <c r="M702" s="11"/>
      <c r="N702" s="11"/>
      <c r="O702" s="11"/>
      <c r="P702" s="11"/>
      <c r="Q702" s="11"/>
      <c r="R702" s="11"/>
    </row>
    <row r="703" ht="15.75" customHeight="1">
      <c r="B703" s="11"/>
      <c r="C703" s="11"/>
      <c r="D703" s="11"/>
      <c r="E703" s="11"/>
      <c r="F703" s="11"/>
      <c r="G703" s="11"/>
      <c r="H703" s="11"/>
      <c r="I703" s="11"/>
      <c r="J703" s="11"/>
      <c r="K703" s="11"/>
      <c r="L703" s="11"/>
      <c r="M703" s="11"/>
      <c r="N703" s="11"/>
      <c r="O703" s="11"/>
      <c r="P703" s="11"/>
      <c r="Q703" s="11"/>
      <c r="R703" s="11"/>
    </row>
    <row r="704" ht="15.75" customHeight="1">
      <c r="B704" s="11"/>
      <c r="C704" s="11"/>
      <c r="D704" s="11"/>
      <c r="E704" s="11"/>
      <c r="F704" s="11"/>
      <c r="G704" s="11"/>
      <c r="H704" s="11"/>
      <c r="I704" s="11"/>
      <c r="J704" s="11"/>
      <c r="K704" s="11"/>
      <c r="L704" s="11"/>
      <c r="M704" s="11"/>
      <c r="N704" s="11"/>
      <c r="O704" s="11"/>
      <c r="P704" s="11"/>
      <c r="Q704" s="11"/>
      <c r="R704" s="11"/>
    </row>
    <row r="705" ht="15.75" customHeight="1">
      <c r="B705" s="11"/>
      <c r="C705" s="11"/>
      <c r="D705" s="11"/>
      <c r="E705" s="11"/>
      <c r="F705" s="11"/>
      <c r="G705" s="11"/>
      <c r="H705" s="11"/>
      <c r="I705" s="11"/>
      <c r="J705" s="11"/>
      <c r="K705" s="11"/>
      <c r="L705" s="11"/>
      <c r="M705" s="11"/>
      <c r="N705" s="11"/>
      <c r="O705" s="11"/>
      <c r="P705" s="11"/>
      <c r="Q705" s="11"/>
      <c r="R705" s="11"/>
    </row>
    <row r="706" ht="15.75" customHeight="1">
      <c r="B706" s="11"/>
      <c r="C706" s="11"/>
      <c r="D706" s="11"/>
      <c r="E706" s="11"/>
      <c r="F706" s="11"/>
      <c r="G706" s="11"/>
      <c r="H706" s="11"/>
      <c r="I706" s="11"/>
      <c r="J706" s="11"/>
      <c r="K706" s="11"/>
      <c r="L706" s="11"/>
      <c r="M706" s="11"/>
      <c r="N706" s="11"/>
      <c r="O706" s="11"/>
      <c r="P706" s="11"/>
      <c r="Q706" s="11"/>
      <c r="R706" s="11"/>
    </row>
    <row r="707" ht="15.75" customHeight="1">
      <c r="B707" s="11"/>
      <c r="C707" s="11"/>
      <c r="D707" s="11"/>
      <c r="E707" s="11"/>
      <c r="F707" s="11"/>
      <c r="G707" s="11"/>
      <c r="H707" s="11"/>
      <c r="I707" s="11"/>
      <c r="J707" s="11"/>
      <c r="K707" s="11"/>
      <c r="L707" s="11"/>
      <c r="M707" s="11"/>
      <c r="N707" s="11"/>
      <c r="O707" s="11"/>
      <c r="P707" s="11"/>
      <c r="Q707" s="11"/>
      <c r="R707" s="11"/>
    </row>
    <row r="708" ht="15.75" customHeight="1">
      <c r="B708" s="11"/>
      <c r="C708" s="11"/>
      <c r="D708" s="11"/>
      <c r="E708" s="11"/>
      <c r="F708" s="11"/>
      <c r="G708" s="11"/>
      <c r="H708" s="11"/>
      <c r="I708" s="11"/>
      <c r="J708" s="11"/>
      <c r="K708" s="11"/>
      <c r="L708" s="11"/>
      <c r="M708" s="11"/>
      <c r="N708" s="11"/>
      <c r="O708" s="11"/>
      <c r="P708" s="11"/>
      <c r="Q708" s="11"/>
      <c r="R708" s="11"/>
    </row>
    <row r="709" ht="15.75" customHeight="1">
      <c r="B709" s="11"/>
      <c r="C709" s="11"/>
      <c r="D709" s="11"/>
      <c r="E709" s="11"/>
      <c r="F709" s="11"/>
      <c r="G709" s="11"/>
      <c r="H709" s="11"/>
      <c r="I709" s="11"/>
      <c r="J709" s="11"/>
      <c r="K709" s="11"/>
      <c r="L709" s="11"/>
      <c r="M709" s="11"/>
      <c r="N709" s="11"/>
      <c r="O709" s="11"/>
      <c r="P709" s="11"/>
      <c r="Q709" s="11"/>
      <c r="R709" s="11"/>
    </row>
    <row r="710" ht="15.75" customHeight="1">
      <c r="B710" s="11"/>
      <c r="C710" s="11"/>
      <c r="D710" s="11"/>
      <c r="E710" s="11"/>
      <c r="F710" s="11"/>
      <c r="G710" s="11"/>
      <c r="H710" s="11"/>
      <c r="I710" s="11"/>
      <c r="J710" s="11"/>
      <c r="K710" s="11"/>
      <c r="L710" s="11"/>
      <c r="M710" s="11"/>
      <c r="N710" s="11"/>
      <c r="O710" s="11"/>
      <c r="P710" s="11"/>
      <c r="Q710" s="11"/>
      <c r="R710" s="11"/>
    </row>
    <row r="711" ht="15.75" customHeight="1">
      <c r="B711" s="11"/>
      <c r="C711" s="11"/>
      <c r="D711" s="11"/>
      <c r="E711" s="11"/>
      <c r="F711" s="11"/>
      <c r="G711" s="11"/>
      <c r="H711" s="11"/>
      <c r="I711" s="11"/>
      <c r="J711" s="11"/>
      <c r="K711" s="11"/>
      <c r="L711" s="11"/>
      <c r="M711" s="11"/>
      <c r="N711" s="11"/>
      <c r="O711" s="11"/>
      <c r="P711" s="11"/>
      <c r="Q711" s="11"/>
      <c r="R711" s="11"/>
    </row>
    <row r="712" ht="15.75" customHeight="1">
      <c r="B712" s="11"/>
      <c r="C712" s="11"/>
      <c r="D712" s="11"/>
      <c r="E712" s="11"/>
      <c r="F712" s="11"/>
      <c r="G712" s="11"/>
      <c r="H712" s="11"/>
      <c r="I712" s="11"/>
      <c r="J712" s="11"/>
      <c r="K712" s="11"/>
      <c r="L712" s="11"/>
      <c r="M712" s="11"/>
      <c r="N712" s="11"/>
      <c r="O712" s="11"/>
      <c r="P712" s="11"/>
      <c r="Q712" s="11"/>
      <c r="R712" s="11"/>
    </row>
    <row r="713" ht="15.75" customHeight="1">
      <c r="B713" s="11"/>
      <c r="C713" s="11"/>
      <c r="D713" s="11"/>
      <c r="E713" s="11"/>
      <c r="F713" s="11"/>
      <c r="G713" s="11"/>
      <c r="H713" s="11"/>
      <c r="I713" s="11"/>
      <c r="J713" s="11"/>
      <c r="K713" s="11"/>
      <c r="L713" s="11"/>
      <c r="M713" s="11"/>
      <c r="N713" s="11"/>
      <c r="O713" s="11"/>
      <c r="P713" s="11"/>
      <c r="Q713" s="11"/>
      <c r="R713" s="11"/>
    </row>
    <row r="714" ht="15.75" customHeight="1">
      <c r="B714" s="11"/>
      <c r="C714" s="11"/>
      <c r="D714" s="11"/>
      <c r="E714" s="11"/>
      <c r="F714" s="11"/>
      <c r="G714" s="11"/>
      <c r="H714" s="11"/>
      <c r="I714" s="11"/>
      <c r="J714" s="11"/>
      <c r="K714" s="11"/>
      <c r="L714" s="11"/>
      <c r="M714" s="11"/>
      <c r="N714" s="11"/>
      <c r="O714" s="11"/>
      <c r="P714" s="11"/>
      <c r="Q714" s="11"/>
      <c r="R714" s="11"/>
    </row>
    <row r="715" ht="15.75" customHeight="1">
      <c r="B715" s="11"/>
      <c r="C715" s="11"/>
      <c r="D715" s="11"/>
      <c r="E715" s="11"/>
      <c r="F715" s="11"/>
      <c r="G715" s="11"/>
      <c r="H715" s="11"/>
      <c r="I715" s="11"/>
      <c r="J715" s="11"/>
      <c r="K715" s="11"/>
      <c r="L715" s="11"/>
      <c r="M715" s="11"/>
      <c r="N715" s="11"/>
      <c r="O715" s="11"/>
      <c r="P715" s="11"/>
      <c r="Q715" s="11"/>
      <c r="R715" s="11"/>
    </row>
    <row r="716" ht="15.75" customHeight="1">
      <c r="B716" s="11"/>
      <c r="C716" s="11"/>
      <c r="D716" s="11"/>
      <c r="E716" s="11"/>
      <c r="F716" s="11"/>
      <c r="G716" s="11"/>
      <c r="H716" s="11"/>
      <c r="I716" s="11"/>
      <c r="J716" s="11"/>
      <c r="K716" s="11"/>
      <c r="L716" s="11"/>
      <c r="M716" s="11"/>
      <c r="N716" s="11"/>
      <c r="O716" s="11"/>
      <c r="P716" s="11"/>
      <c r="Q716" s="11"/>
      <c r="R716" s="11"/>
    </row>
    <row r="717" ht="15.75" customHeight="1">
      <c r="B717" s="11"/>
      <c r="C717" s="11"/>
      <c r="D717" s="11"/>
      <c r="E717" s="11"/>
      <c r="F717" s="11"/>
      <c r="G717" s="11"/>
      <c r="H717" s="11"/>
      <c r="I717" s="11"/>
      <c r="J717" s="11"/>
      <c r="K717" s="11"/>
      <c r="L717" s="11"/>
      <c r="M717" s="11"/>
      <c r="N717" s="11"/>
      <c r="O717" s="11"/>
      <c r="P717" s="11"/>
      <c r="Q717" s="11"/>
      <c r="R717" s="11"/>
    </row>
    <row r="718" ht="15.75" customHeight="1">
      <c r="B718" s="11"/>
      <c r="C718" s="11"/>
      <c r="D718" s="11"/>
      <c r="E718" s="11"/>
      <c r="F718" s="11"/>
      <c r="G718" s="11"/>
      <c r="H718" s="11"/>
      <c r="I718" s="11"/>
      <c r="J718" s="11"/>
      <c r="K718" s="11"/>
      <c r="L718" s="11"/>
      <c r="M718" s="11"/>
      <c r="N718" s="11"/>
      <c r="O718" s="11"/>
      <c r="P718" s="11"/>
      <c r="Q718" s="11"/>
      <c r="R718" s="11"/>
    </row>
    <row r="719" ht="15.75" customHeight="1">
      <c r="B719" s="11"/>
      <c r="C719" s="11"/>
      <c r="D719" s="11"/>
      <c r="E719" s="11"/>
      <c r="F719" s="11"/>
      <c r="G719" s="11"/>
      <c r="H719" s="11"/>
      <c r="I719" s="11"/>
      <c r="J719" s="11"/>
      <c r="K719" s="11"/>
      <c r="L719" s="11"/>
      <c r="M719" s="11"/>
      <c r="N719" s="11"/>
      <c r="O719" s="11"/>
      <c r="P719" s="11"/>
      <c r="Q719" s="11"/>
      <c r="R719" s="11"/>
    </row>
    <row r="720" ht="15.75" customHeight="1">
      <c r="B720" s="11"/>
      <c r="C720" s="11"/>
      <c r="D720" s="11"/>
      <c r="E720" s="11"/>
      <c r="F720" s="11"/>
      <c r="G720" s="11"/>
      <c r="H720" s="11"/>
      <c r="I720" s="11"/>
      <c r="J720" s="11"/>
      <c r="K720" s="11"/>
      <c r="L720" s="11"/>
      <c r="M720" s="11"/>
      <c r="N720" s="11"/>
      <c r="O720" s="11"/>
      <c r="P720" s="11"/>
      <c r="Q720" s="11"/>
      <c r="R720" s="11"/>
    </row>
    <row r="721" ht="15.75" customHeight="1">
      <c r="B721" s="11"/>
      <c r="C721" s="11"/>
      <c r="D721" s="11"/>
      <c r="E721" s="11"/>
      <c r="F721" s="11"/>
      <c r="G721" s="11"/>
      <c r="H721" s="11"/>
      <c r="I721" s="11"/>
      <c r="J721" s="11"/>
      <c r="K721" s="11"/>
      <c r="L721" s="11"/>
      <c r="M721" s="11"/>
      <c r="N721" s="11"/>
      <c r="O721" s="11"/>
      <c r="P721" s="11"/>
      <c r="Q721" s="11"/>
      <c r="R721" s="11"/>
    </row>
    <row r="722" ht="15.75" customHeight="1">
      <c r="B722" s="11"/>
      <c r="C722" s="11"/>
      <c r="D722" s="11"/>
      <c r="E722" s="11"/>
      <c r="F722" s="11"/>
      <c r="G722" s="11"/>
      <c r="H722" s="11"/>
      <c r="I722" s="11"/>
      <c r="J722" s="11"/>
      <c r="K722" s="11"/>
      <c r="L722" s="11"/>
      <c r="M722" s="11"/>
      <c r="N722" s="11"/>
      <c r="O722" s="11"/>
      <c r="P722" s="11"/>
      <c r="Q722" s="11"/>
      <c r="R722" s="11"/>
    </row>
    <row r="723" ht="15.75" customHeight="1">
      <c r="B723" s="11"/>
      <c r="C723" s="11"/>
      <c r="D723" s="11"/>
      <c r="E723" s="11"/>
      <c r="F723" s="11"/>
      <c r="G723" s="11"/>
      <c r="H723" s="11"/>
      <c r="I723" s="11"/>
      <c r="J723" s="11"/>
      <c r="K723" s="11"/>
      <c r="L723" s="11"/>
      <c r="M723" s="11"/>
      <c r="N723" s="11"/>
      <c r="O723" s="11"/>
      <c r="P723" s="11"/>
      <c r="Q723" s="11"/>
      <c r="R723" s="11"/>
    </row>
    <row r="724" ht="15.75" customHeight="1">
      <c r="B724" s="11"/>
      <c r="C724" s="11"/>
      <c r="D724" s="11"/>
      <c r="E724" s="11"/>
      <c r="F724" s="11"/>
      <c r="G724" s="11"/>
      <c r="H724" s="11"/>
      <c r="I724" s="11"/>
      <c r="J724" s="11"/>
      <c r="K724" s="11"/>
      <c r="L724" s="11"/>
      <c r="M724" s="11"/>
      <c r="N724" s="11"/>
      <c r="O724" s="11"/>
      <c r="P724" s="11"/>
      <c r="Q724" s="11"/>
      <c r="R724" s="11"/>
    </row>
    <row r="725" ht="15.75" customHeight="1">
      <c r="B725" s="11"/>
      <c r="C725" s="11"/>
      <c r="D725" s="11"/>
      <c r="E725" s="11"/>
      <c r="F725" s="11"/>
      <c r="G725" s="11"/>
      <c r="H725" s="11"/>
      <c r="I725" s="11"/>
      <c r="J725" s="11"/>
      <c r="K725" s="11"/>
      <c r="L725" s="11"/>
      <c r="M725" s="11"/>
      <c r="N725" s="11"/>
      <c r="O725" s="11"/>
      <c r="P725" s="11"/>
      <c r="Q725" s="11"/>
      <c r="R725" s="11"/>
    </row>
    <row r="726" ht="15.75" customHeight="1">
      <c r="B726" s="11"/>
      <c r="C726" s="11"/>
      <c r="D726" s="11"/>
      <c r="E726" s="11"/>
      <c r="F726" s="11"/>
      <c r="G726" s="11"/>
      <c r="H726" s="11"/>
      <c r="I726" s="11"/>
      <c r="J726" s="11"/>
      <c r="K726" s="11"/>
      <c r="L726" s="11"/>
      <c r="M726" s="11"/>
      <c r="N726" s="11"/>
      <c r="O726" s="11"/>
      <c r="P726" s="11"/>
      <c r="Q726" s="11"/>
      <c r="R726" s="11"/>
    </row>
    <row r="727" ht="15.75" customHeight="1">
      <c r="B727" s="11"/>
      <c r="C727" s="11"/>
      <c r="D727" s="11"/>
      <c r="E727" s="11"/>
      <c r="F727" s="11"/>
      <c r="G727" s="11"/>
      <c r="H727" s="11"/>
      <c r="I727" s="11"/>
      <c r="J727" s="11"/>
      <c r="K727" s="11"/>
      <c r="L727" s="11"/>
      <c r="M727" s="11"/>
      <c r="N727" s="11"/>
      <c r="O727" s="11"/>
      <c r="P727" s="11"/>
      <c r="Q727" s="11"/>
      <c r="R727" s="11"/>
    </row>
    <row r="728" ht="15.75" customHeight="1">
      <c r="B728" s="11"/>
      <c r="C728" s="11"/>
      <c r="D728" s="11"/>
      <c r="E728" s="11"/>
      <c r="F728" s="11"/>
      <c r="G728" s="11"/>
      <c r="H728" s="11"/>
      <c r="I728" s="11"/>
      <c r="J728" s="11"/>
      <c r="K728" s="11"/>
      <c r="L728" s="11"/>
      <c r="M728" s="11"/>
      <c r="N728" s="11"/>
      <c r="O728" s="11"/>
      <c r="P728" s="11"/>
      <c r="Q728" s="11"/>
      <c r="R728" s="11"/>
    </row>
    <row r="729" ht="15.75" customHeight="1">
      <c r="B729" s="11"/>
      <c r="C729" s="11"/>
      <c r="D729" s="11"/>
      <c r="E729" s="11"/>
      <c r="F729" s="11"/>
      <c r="G729" s="11"/>
      <c r="H729" s="11"/>
      <c r="I729" s="11"/>
      <c r="J729" s="11"/>
      <c r="K729" s="11"/>
      <c r="L729" s="11"/>
      <c r="M729" s="11"/>
      <c r="N729" s="11"/>
      <c r="O729" s="11"/>
      <c r="P729" s="11"/>
      <c r="Q729" s="11"/>
      <c r="R729" s="11"/>
    </row>
    <row r="730" ht="15.75" customHeight="1">
      <c r="B730" s="11"/>
      <c r="C730" s="11"/>
      <c r="D730" s="11"/>
      <c r="E730" s="11"/>
      <c r="F730" s="11"/>
      <c r="G730" s="11"/>
      <c r="H730" s="11"/>
      <c r="I730" s="11"/>
      <c r="J730" s="11"/>
      <c r="K730" s="11"/>
      <c r="L730" s="11"/>
      <c r="M730" s="11"/>
      <c r="N730" s="11"/>
      <c r="O730" s="11"/>
      <c r="P730" s="11"/>
      <c r="Q730" s="11"/>
      <c r="R730" s="11"/>
    </row>
    <row r="731" ht="15.75" customHeight="1">
      <c r="B731" s="11"/>
      <c r="C731" s="11"/>
      <c r="D731" s="11"/>
      <c r="E731" s="11"/>
      <c r="F731" s="11"/>
      <c r="G731" s="11"/>
      <c r="H731" s="11"/>
      <c r="I731" s="11"/>
      <c r="J731" s="11"/>
      <c r="K731" s="11"/>
      <c r="L731" s="11"/>
      <c r="M731" s="11"/>
      <c r="N731" s="11"/>
      <c r="O731" s="11"/>
      <c r="P731" s="11"/>
      <c r="Q731" s="11"/>
      <c r="R731" s="11"/>
    </row>
    <row r="732" ht="15.75" customHeight="1">
      <c r="B732" s="11"/>
      <c r="C732" s="11"/>
      <c r="D732" s="11"/>
      <c r="E732" s="11"/>
      <c r="F732" s="11"/>
      <c r="G732" s="11"/>
      <c r="H732" s="11"/>
      <c r="I732" s="11"/>
      <c r="J732" s="11"/>
      <c r="K732" s="11"/>
      <c r="L732" s="11"/>
      <c r="M732" s="11"/>
      <c r="N732" s="11"/>
      <c r="O732" s="11"/>
      <c r="P732" s="11"/>
      <c r="Q732" s="11"/>
      <c r="R732" s="11"/>
    </row>
    <row r="733" ht="15.75" customHeight="1">
      <c r="B733" s="11"/>
      <c r="C733" s="11"/>
      <c r="D733" s="11"/>
      <c r="E733" s="11"/>
      <c r="F733" s="11"/>
      <c r="G733" s="11"/>
      <c r="H733" s="11"/>
      <c r="I733" s="11"/>
      <c r="J733" s="11"/>
      <c r="K733" s="11"/>
      <c r="L733" s="11"/>
      <c r="M733" s="11"/>
      <c r="N733" s="11"/>
      <c r="O733" s="11"/>
      <c r="P733" s="11"/>
      <c r="Q733" s="11"/>
      <c r="R733" s="11"/>
    </row>
    <row r="734" ht="15.75" customHeight="1">
      <c r="B734" s="11"/>
      <c r="C734" s="11"/>
      <c r="D734" s="11"/>
      <c r="E734" s="11"/>
      <c r="F734" s="11"/>
      <c r="G734" s="11"/>
      <c r="H734" s="11"/>
      <c r="I734" s="11"/>
      <c r="J734" s="11"/>
      <c r="K734" s="11"/>
      <c r="L734" s="11"/>
      <c r="M734" s="11"/>
      <c r="N734" s="11"/>
      <c r="O734" s="11"/>
      <c r="P734" s="11"/>
      <c r="Q734" s="11"/>
      <c r="R734" s="11"/>
    </row>
    <row r="735" ht="15.75" customHeight="1">
      <c r="B735" s="11"/>
      <c r="C735" s="11"/>
      <c r="D735" s="11"/>
      <c r="E735" s="11"/>
      <c r="F735" s="11"/>
      <c r="G735" s="11"/>
      <c r="H735" s="11"/>
      <c r="I735" s="11"/>
      <c r="J735" s="11"/>
      <c r="K735" s="11"/>
      <c r="L735" s="11"/>
      <c r="M735" s="11"/>
      <c r="N735" s="11"/>
      <c r="O735" s="11"/>
      <c r="P735" s="11"/>
      <c r="Q735" s="11"/>
      <c r="R735" s="11"/>
    </row>
    <row r="736" ht="15.75" customHeight="1">
      <c r="B736" s="11"/>
      <c r="C736" s="11"/>
      <c r="D736" s="11"/>
      <c r="E736" s="11"/>
      <c r="F736" s="11"/>
      <c r="G736" s="11"/>
      <c r="H736" s="11"/>
      <c r="I736" s="11"/>
      <c r="J736" s="11"/>
      <c r="K736" s="11"/>
      <c r="L736" s="11"/>
      <c r="M736" s="11"/>
      <c r="N736" s="11"/>
      <c r="O736" s="11"/>
      <c r="P736" s="11"/>
      <c r="Q736" s="11"/>
      <c r="R736" s="11"/>
    </row>
    <row r="737" ht="15.75" customHeight="1">
      <c r="B737" s="11"/>
      <c r="C737" s="11"/>
      <c r="D737" s="11"/>
      <c r="E737" s="11"/>
      <c r="F737" s="11"/>
      <c r="G737" s="11"/>
      <c r="H737" s="11"/>
      <c r="I737" s="11"/>
      <c r="J737" s="11"/>
      <c r="K737" s="11"/>
      <c r="L737" s="11"/>
      <c r="M737" s="11"/>
      <c r="N737" s="11"/>
      <c r="O737" s="11"/>
      <c r="P737" s="11"/>
      <c r="Q737" s="11"/>
      <c r="R737" s="11"/>
    </row>
    <row r="738" ht="15.75" customHeight="1">
      <c r="B738" s="11"/>
      <c r="C738" s="11"/>
      <c r="D738" s="11"/>
      <c r="E738" s="11"/>
      <c r="F738" s="11"/>
      <c r="G738" s="11"/>
      <c r="H738" s="11"/>
      <c r="I738" s="11"/>
      <c r="J738" s="11"/>
      <c r="K738" s="11"/>
      <c r="L738" s="11"/>
      <c r="M738" s="11"/>
      <c r="N738" s="11"/>
      <c r="O738" s="11"/>
      <c r="P738" s="11"/>
      <c r="Q738" s="11"/>
      <c r="R738" s="11"/>
    </row>
    <row r="739" ht="15.75" customHeight="1">
      <c r="B739" s="11"/>
      <c r="C739" s="11"/>
      <c r="D739" s="11"/>
      <c r="E739" s="11"/>
      <c r="F739" s="11"/>
      <c r="G739" s="11"/>
      <c r="H739" s="11"/>
      <c r="I739" s="11"/>
      <c r="J739" s="11"/>
      <c r="K739" s="11"/>
      <c r="L739" s="11"/>
      <c r="M739" s="11"/>
      <c r="N739" s="11"/>
      <c r="O739" s="11"/>
      <c r="P739" s="11"/>
      <c r="Q739" s="11"/>
      <c r="R739" s="11"/>
    </row>
    <row r="740" ht="15.75" customHeight="1">
      <c r="B740" s="11"/>
      <c r="C740" s="11"/>
      <c r="D740" s="11"/>
      <c r="E740" s="11"/>
      <c r="F740" s="11"/>
      <c r="G740" s="11"/>
      <c r="H740" s="11"/>
      <c r="I740" s="11"/>
      <c r="J740" s="11"/>
      <c r="K740" s="11"/>
      <c r="L740" s="11"/>
      <c r="M740" s="11"/>
      <c r="N740" s="11"/>
      <c r="O740" s="11"/>
      <c r="P740" s="11"/>
      <c r="Q740" s="11"/>
      <c r="R740" s="11"/>
    </row>
    <row r="741" ht="15.75" customHeight="1">
      <c r="B741" s="11"/>
      <c r="C741" s="11"/>
      <c r="D741" s="11"/>
      <c r="E741" s="11"/>
      <c r="F741" s="11"/>
      <c r="G741" s="11"/>
      <c r="H741" s="11"/>
      <c r="I741" s="11"/>
      <c r="J741" s="11"/>
      <c r="K741" s="11"/>
      <c r="L741" s="11"/>
      <c r="M741" s="11"/>
      <c r="N741" s="11"/>
      <c r="O741" s="11"/>
      <c r="P741" s="11"/>
      <c r="Q741" s="11"/>
      <c r="R741" s="11"/>
    </row>
    <row r="742" ht="15.75" customHeight="1">
      <c r="B742" s="11"/>
      <c r="C742" s="11"/>
      <c r="D742" s="11"/>
      <c r="E742" s="11"/>
      <c r="F742" s="11"/>
      <c r="G742" s="11"/>
      <c r="H742" s="11"/>
      <c r="I742" s="11"/>
      <c r="J742" s="11"/>
      <c r="K742" s="11"/>
      <c r="L742" s="11"/>
      <c r="M742" s="11"/>
      <c r="N742" s="11"/>
      <c r="O742" s="11"/>
      <c r="P742" s="11"/>
      <c r="Q742" s="11"/>
      <c r="R742" s="11"/>
    </row>
    <row r="743" ht="15.75" customHeight="1">
      <c r="B743" s="11"/>
      <c r="C743" s="11"/>
      <c r="D743" s="11"/>
      <c r="E743" s="11"/>
      <c r="F743" s="11"/>
      <c r="G743" s="11"/>
      <c r="H743" s="11"/>
      <c r="I743" s="11"/>
      <c r="J743" s="11"/>
      <c r="K743" s="11"/>
      <c r="L743" s="11"/>
      <c r="M743" s="11"/>
      <c r="N743" s="11"/>
      <c r="O743" s="11"/>
      <c r="P743" s="11"/>
      <c r="Q743" s="11"/>
      <c r="R743" s="11"/>
    </row>
    <row r="744" ht="15.75" customHeight="1">
      <c r="B744" s="11"/>
      <c r="C744" s="11"/>
      <c r="D744" s="11"/>
      <c r="E744" s="11"/>
      <c r="F744" s="11"/>
      <c r="G744" s="11"/>
      <c r="H744" s="11"/>
      <c r="I744" s="11"/>
      <c r="J744" s="11"/>
      <c r="K744" s="11"/>
      <c r="L744" s="11"/>
      <c r="M744" s="11"/>
      <c r="N744" s="11"/>
      <c r="O744" s="11"/>
      <c r="P744" s="11"/>
      <c r="Q744" s="11"/>
      <c r="R744" s="11"/>
    </row>
    <row r="745" ht="15.75" customHeight="1">
      <c r="B745" s="11"/>
      <c r="C745" s="11"/>
      <c r="D745" s="11"/>
      <c r="E745" s="11"/>
      <c r="F745" s="11"/>
      <c r="G745" s="11"/>
      <c r="H745" s="11"/>
      <c r="I745" s="11"/>
      <c r="J745" s="11"/>
      <c r="K745" s="11"/>
      <c r="L745" s="11"/>
      <c r="M745" s="11"/>
      <c r="N745" s="11"/>
      <c r="O745" s="11"/>
      <c r="P745" s="11"/>
      <c r="Q745" s="11"/>
      <c r="R745" s="11"/>
    </row>
    <row r="746" ht="15.75" customHeight="1">
      <c r="B746" s="11"/>
      <c r="C746" s="11"/>
      <c r="D746" s="11"/>
      <c r="E746" s="11"/>
      <c r="F746" s="11"/>
      <c r="G746" s="11"/>
      <c r="H746" s="11"/>
      <c r="I746" s="11"/>
      <c r="J746" s="11"/>
      <c r="K746" s="11"/>
      <c r="L746" s="11"/>
      <c r="M746" s="11"/>
      <c r="N746" s="11"/>
      <c r="O746" s="11"/>
      <c r="P746" s="11"/>
      <c r="Q746" s="11"/>
      <c r="R746" s="11"/>
    </row>
    <row r="747" ht="15.75" customHeight="1">
      <c r="B747" s="11"/>
      <c r="C747" s="11"/>
      <c r="D747" s="11"/>
      <c r="E747" s="11"/>
      <c r="F747" s="11"/>
      <c r="G747" s="11"/>
      <c r="H747" s="11"/>
      <c r="I747" s="11"/>
      <c r="J747" s="11"/>
      <c r="K747" s="11"/>
      <c r="L747" s="11"/>
      <c r="M747" s="11"/>
      <c r="N747" s="11"/>
      <c r="O747" s="11"/>
      <c r="P747" s="11"/>
      <c r="Q747" s="11"/>
      <c r="R747" s="11"/>
    </row>
    <row r="748" ht="15.75" customHeight="1">
      <c r="B748" s="11"/>
      <c r="C748" s="11"/>
      <c r="D748" s="11"/>
      <c r="E748" s="11"/>
      <c r="F748" s="11"/>
      <c r="G748" s="11"/>
      <c r="H748" s="11"/>
      <c r="I748" s="11"/>
      <c r="J748" s="11"/>
      <c r="K748" s="11"/>
      <c r="L748" s="11"/>
      <c r="M748" s="11"/>
      <c r="N748" s="11"/>
      <c r="O748" s="11"/>
      <c r="P748" s="11"/>
      <c r="Q748" s="11"/>
      <c r="R748" s="11"/>
    </row>
    <row r="749" ht="15.75" customHeight="1">
      <c r="B749" s="11"/>
      <c r="C749" s="11"/>
      <c r="D749" s="11"/>
      <c r="E749" s="11"/>
      <c r="F749" s="11"/>
      <c r="G749" s="11"/>
      <c r="H749" s="11"/>
      <c r="I749" s="11"/>
      <c r="J749" s="11"/>
      <c r="K749" s="11"/>
      <c r="L749" s="11"/>
      <c r="M749" s="11"/>
      <c r="N749" s="11"/>
      <c r="O749" s="11"/>
      <c r="P749" s="11"/>
      <c r="Q749" s="11"/>
      <c r="R749" s="11"/>
    </row>
    <row r="750" ht="15.75" customHeight="1">
      <c r="B750" s="11"/>
      <c r="C750" s="11"/>
      <c r="D750" s="11"/>
      <c r="E750" s="11"/>
      <c r="F750" s="11"/>
      <c r="G750" s="11"/>
      <c r="H750" s="11"/>
      <c r="I750" s="11"/>
      <c r="J750" s="11"/>
      <c r="K750" s="11"/>
      <c r="L750" s="11"/>
      <c r="M750" s="11"/>
      <c r="N750" s="11"/>
      <c r="O750" s="11"/>
      <c r="P750" s="11"/>
      <c r="Q750" s="11"/>
      <c r="R750" s="11"/>
    </row>
    <row r="751" ht="15.75" customHeight="1">
      <c r="B751" s="11"/>
      <c r="C751" s="11"/>
      <c r="D751" s="11"/>
      <c r="E751" s="11"/>
      <c r="F751" s="11"/>
      <c r="G751" s="11"/>
      <c r="H751" s="11"/>
      <c r="I751" s="11"/>
      <c r="J751" s="11"/>
      <c r="K751" s="11"/>
      <c r="L751" s="11"/>
      <c r="M751" s="11"/>
      <c r="N751" s="11"/>
      <c r="O751" s="11"/>
      <c r="P751" s="11"/>
      <c r="Q751" s="11"/>
      <c r="R751" s="11"/>
    </row>
    <row r="752" ht="15.75" customHeight="1">
      <c r="B752" s="11"/>
      <c r="C752" s="11"/>
      <c r="D752" s="11"/>
      <c r="E752" s="11"/>
      <c r="F752" s="11"/>
      <c r="G752" s="11"/>
      <c r="H752" s="11"/>
      <c r="I752" s="11"/>
      <c r="J752" s="11"/>
      <c r="K752" s="11"/>
      <c r="L752" s="11"/>
      <c r="M752" s="11"/>
      <c r="N752" s="11"/>
      <c r="O752" s="11"/>
      <c r="P752" s="11"/>
      <c r="Q752" s="11"/>
      <c r="R752" s="11"/>
    </row>
    <row r="753" ht="15.75" customHeight="1">
      <c r="B753" s="11"/>
      <c r="C753" s="11"/>
      <c r="D753" s="11"/>
      <c r="E753" s="11"/>
      <c r="F753" s="11"/>
      <c r="G753" s="11"/>
      <c r="H753" s="11"/>
      <c r="I753" s="11"/>
      <c r="J753" s="11"/>
      <c r="K753" s="11"/>
      <c r="L753" s="11"/>
      <c r="M753" s="11"/>
      <c r="N753" s="11"/>
      <c r="O753" s="11"/>
      <c r="P753" s="11"/>
      <c r="Q753" s="11"/>
      <c r="R753" s="11"/>
    </row>
    <row r="754" ht="15.75" customHeight="1">
      <c r="B754" s="11"/>
      <c r="C754" s="11"/>
      <c r="D754" s="11"/>
      <c r="E754" s="11"/>
      <c r="F754" s="11"/>
      <c r="G754" s="11"/>
      <c r="H754" s="11"/>
      <c r="I754" s="11"/>
      <c r="J754" s="11"/>
      <c r="K754" s="11"/>
      <c r="L754" s="11"/>
      <c r="M754" s="11"/>
      <c r="N754" s="11"/>
      <c r="O754" s="11"/>
      <c r="P754" s="11"/>
      <c r="Q754" s="11"/>
      <c r="R754" s="11"/>
    </row>
    <row r="755" ht="15.75" customHeight="1">
      <c r="B755" s="11"/>
      <c r="C755" s="11"/>
      <c r="D755" s="11"/>
      <c r="E755" s="11"/>
      <c r="F755" s="11"/>
      <c r="G755" s="11"/>
      <c r="H755" s="11"/>
      <c r="I755" s="11"/>
      <c r="J755" s="11"/>
      <c r="K755" s="11"/>
      <c r="L755" s="11"/>
      <c r="M755" s="11"/>
      <c r="N755" s="11"/>
      <c r="O755" s="11"/>
      <c r="P755" s="11"/>
      <c r="Q755" s="11"/>
      <c r="R755" s="11"/>
    </row>
    <row r="756" ht="15.75" customHeight="1">
      <c r="B756" s="11"/>
      <c r="C756" s="11"/>
      <c r="D756" s="11"/>
      <c r="E756" s="11"/>
      <c r="F756" s="11"/>
      <c r="G756" s="11"/>
      <c r="H756" s="11"/>
      <c r="I756" s="11"/>
      <c r="J756" s="11"/>
      <c r="K756" s="11"/>
      <c r="L756" s="11"/>
      <c r="M756" s="11"/>
      <c r="N756" s="11"/>
      <c r="O756" s="11"/>
      <c r="P756" s="11"/>
      <c r="Q756" s="11"/>
      <c r="R756" s="11"/>
    </row>
    <row r="757" ht="15.75" customHeight="1">
      <c r="B757" s="11"/>
      <c r="C757" s="11"/>
      <c r="D757" s="11"/>
      <c r="E757" s="11"/>
      <c r="F757" s="11"/>
      <c r="G757" s="11"/>
      <c r="H757" s="11"/>
      <c r="I757" s="11"/>
      <c r="J757" s="11"/>
      <c r="K757" s="11"/>
      <c r="L757" s="11"/>
      <c r="M757" s="11"/>
      <c r="N757" s="11"/>
      <c r="O757" s="11"/>
      <c r="P757" s="11"/>
      <c r="Q757" s="11"/>
      <c r="R757" s="11"/>
    </row>
    <row r="758" ht="15.75" customHeight="1">
      <c r="B758" s="11"/>
      <c r="C758" s="11"/>
      <c r="D758" s="11"/>
      <c r="E758" s="11"/>
      <c r="F758" s="11"/>
      <c r="G758" s="11"/>
      <c r="H758" s="11"/>
      <c r="I758" s="11"/>
      <c r="J758" s="11"/>
      <c r="K758" s="11"/>
      <c r="L758" s="11"/>
      <c r="M758" s="11"/>
      <c r="N758" s="11"/>
      <c r="O758" s="11"/>
      <c r="P758" s="11"/>
      <c r="Q758" s="11"/>
      <c r="R758" s="11"/>
    </row>
    <row r="759" ht="15.75" customHeight="1">
      <c r="B759" s="11"/>
      <c r="C759" s="11"/>
      <c r="D759" s="11"/>
      <c r="E759" s="11"/>
      <c r="F759" s="11"/>
      <c r="G759" s="11"/>
      <c r="H759" s="11"/>
      <c r="I759" s="11"/>
      <c r="J759" s="11"/>
      <c r="K759" s="11"/>
      <c r="L759" s="11"/>
      <c r="M759" s="11"/>
      <c r="N759" s="11"/>
      <c r="O759" s="11"/>
      <c r="P759" s="11"/>
      <c r="Q759" s="11"/>
      <c r="R759" s="11"/>
    </row>
    <row r="760" ht="15.75" customHeight="1">
      <c r="B760" s="11"/>
      <c r="C760" s="11"/>
      <c r="D760" s="11"/>
      <c r="E760" s="11"/>
      <c r="F760" s="11"/>
      <c r="G760" s="11"/>
      <c r="H760" s="11"/>
      <c r="I760" s="11"/>
      <c r="J760" s="11"/>
      <c r="K760" s="11"/>
      <c r="L760" s="11"/>
      <c r="M760" s="11"/>
      <c r="N760" s="11"/>
      <c r="O760" s="11"/>
      <c r="P760" s="11"/>
      <c r="Q760" s="11"/>
      <c r="R760" s="11"/>
    </row>
    <row r="761" ht="15.75" customHeight="1">
      <c r="B761" s="11"/>
      <c r="C761" s="11"/>
      <c r="D761" s="11"/>
      <c r="E761" s="11"/>
      <c r="F761" s="11"/>
      <c r="G761" s="11"/>
      <c r="H761" s="11"/>
      <c r="I761" s="11"/>
      <c r="J761" s="11"/>
      <c r="K761" s="11"/>
      <c r="L761" s="11"/>
      <c r="M761" s="11"/>
      <c r="N761" s="11"/>
      <c r="O761" s="11"/>
      <c r="P761" s="11"/>
      <c r="Q761" s="11"/>
      <c r="R761" s="11"/>
    </row>
    <row r="762" ht="15.75" customHeight="1">
      <c r="B762" s="11"/>
      <c r="C762" s="11"/>
      <c r="D762" s="11"/>
      <c r="E762" s="11"/>
      <c r="F762" s="11"/>
      <c r="G762" s="11"/>
      <c r="H762" s="11"/>
      <c r="I762" s="11"/>
      <c r="J762" s="11"/>
      <c r="K762" s="11"/>
      <c r="L762" s="11"/>
      <c r="M762" s="11"/>
      <c r="N762" s="11"/>
      <c r="O762" s="11"/>
      <c r="P762" s="11"/>
      <c r="Q762" s="11"/>
      <c r="R762" s="11"/>
    </row>
    <row r="763" ht="15.75" customHeight="1">
      <c r="B763" s="11"/>
      <c r="C763" s="11"/>
      <c r="D763" s="11"/>
      <c r="E763" s="11"/>
      <c r="F763" s="11"/>
      <c r="G763" s="11"/>
      <c r="H763" s="11"/>
      <c r="I763" s="11"/>
      <c r="J763" s="11"/>
      <c r="K763" s="11"/>
      <c r="L763" s="11"/>
      <c r="M763" s="11"/>
      <c r="N763" s="11"/>
      <c r="O763" s="11"/>
      <c r="P763" s="11"/>
      <c r="Q763" s="11"/>
      <c r="R763" s="11"/>
    </row>
    <row r="764" ht="15.75" customHeight="1">
      <c r="B764" s="11"/>
      <c r="C764" s="11"/>
      <c r="D764" s="11"/>
      <c r="E764" s="11"/>
      <c r="F764" s="11"/>
      <c r="G764" s="11"/>
      <c r="H764" s="11"/>
      <c r="I764" s="11"/>
      <c r="J764" s="11"/>
      <c r="K764" s="11"/>
      <c r="L764" s="11"/>
      <c r="M764" s="11"/>
      <c r="N764" s="11"/>
      <c r="O764" s="11"/>
      <c r="P764" s="11"/>
      <c r="Q764" s="11"/>
      <c r="R764" s="11"/>
    </row>
    <row r="765" ht="15.75" customHeight="1">
      <c r="B765" s="11"/>
      <c r="C765" s="11"/>
      <c r="D765" s="11"/>
      <c r="E765" s="11"/>
      <c r="F765" s="11"/>
      <c r="G765" s="11"/>
      <c r="H765" s="11"/>
      <c r="I765" s="11"/>
      <c r="J765" s="11"/>
      <c r="K765" s="11"/>
      <c r="L765" s="11"/>
      <c r="M765" s="11"/>
      <c r="N765" s="11"/>
      <c r="O765" s="11"/>
      <c r="P765" s="11"/>
      <c r="Q765" s="11"/>
      <c r="R765" s="11"/>
    </row>
    <row r="766" ht="15.75" customHeight="1">
      <c r="B766" s="11"/>
      <c r="C766" s="11"/>
      <c r="D766" s="11"/>
      <c r="E766" s="11"/>
      <c r="F766" s="11"/>
      <c r="G766" s="11"/>
      <c r="H766" s="11"/>
      <c r="I766" s="11"/>
      <c r="J766" s="11"/>
      <c r="K766" s="11"/>
      <c r="L766" s="11"/>
      <c r="M766" s="11"/>
      <c r="N766" s="11"/>
      <c r="O766" s="11"/>
      <c r="P766" s="11"/>
      <c r="Q766" s="11"/>
      <c r="R766" s="11"/>
    </row>
    <row r="767" ht="15.75" customHeight="1">
      <c r="B767" s="11"/>
      <c r="C767" s="11"/>
      <c r="D767" s="11"/>
      <c r="E767" s="11"/>
      <c r="F767" s="11"/>
      <c r="G767" s="11"/>
      <c r="H767" s="11"/>
      <c r="I767" s="11"/>
      <c r="J767" s="11"/>
      <c r="K767" s="11"/>
      <c r="L767" s="11"/>
      <c r="M767" s="11"/>
      <c r="N767" s="11"/>
      <c r="O767" s="11"/>
      <c r="P767" s="11"/>
      <c r="Q767" s="11"/>
      <c r="R767" s="11"/>
    </row>
    <row r="768" ht="15.75" customHeight="1">
      <c r="B768" s="11"/>
      <c r="C768" s="11"/>
      <c r="D768" s="11"/>
      <c r="E768" s="11"/>
      <c r="F768" s="11"/>
      <c r="G768" s="11"/>
      <c r="H768" s="11"/>
      <c r="I768" s="11"/>
      <c r="J768" s="11"/>
      <c r="K768" s="11"/>
      <c r="L768" s="11"/>
      <c r="M768" s="11"/>
      <c r="N768" s="11"/>
      <c r="O768" s="11"/>
      <c r="P768" s="11"/>
      <c r="Q768" s="11"/>
      <c r="R768" s="11"/>
    </row>
    <row r="769" ht="15.75" customHeight="1">
      <c r="B769" s="11"/>
      <c r="C769" s="11"/>
      <c r="D769" s="11"/>
      <c r="E769" s="11"/>
      <c r="F769" s="11"/>
      <c r="G769" s="11"/>
      <c r="H769" s="11"/>
      <c r="I769" s="11"/>
      <c r="J769" s="11"/>
      <c r="K769" s="11"/>
      <c r="L769" s="11"/>
      <c r="M769" s="11"/>
      <c r="N769" s="11"/>
      <c r="O769" s="11"/>
      <c r="P769" s="11"/>
      <c r="Q769" s="11"/>
      <c r="R769" s="11"/>
    </row>
    <row r="770" ht="15.75" customHeight="1">
      <c r="B770" s="11"/>
      <c r="C770" s="11"/>
      <c r="D770" s="11"/>
      <c r="E770" s="11"/>
      <c r="F770" s="11"/>
      <c r="G770" s="11"/>
      <c r="H770" s="11"/>
      <c r="I770" s="11"/>
      <c r="J770" s="11"/>
      <c r="K770" s="11"/>
      <c r="L770" s="11"/>
      <c r="M770" s="11"/>
      <c r="N770" s="11"/>
      <c r="O770" s="11"/>
      <c r="P770" s="11"/>
      <c r="Q770" s="11"/>
      <c r="R770" s="11"/>
    </row>
    <row r="771" ht="15.75" customHeight="1">
      <c r="B771" s="11"/>
      <c r="C771" s="11"/>
      <c r="D771" s="11"/>
      <c r="E771" s="11"/>
      <c r="F771" s="11"/>
      <c r="G771" s="11"/>
      <c r="H771" s="11"/>
      <c r="I771" s="11"/>
      <c r="J771" s="11"/>
      <c r="K771" s="11"/>
      <c r="L771" s="11"/>
      <c r="M771" s="11"/>
      <c r="N771" s="11"/>
      <c r="O771" s="11"/>
      <c r="P771" s="11"/>
      <c r="Q771" s="11"/>
      <c r="R771" s="11"/>
    </row>
    <row r="772" ht="15.75" customHeight="1">
      <c r="B772" s="11"/>
      <c r="C772" s="11"/>
      <c r="D772" s="11"/>
      <c r="E772" s="11"/>
      <c r="F772" s="11"/>
      <c r="G772" s="11"/>
      <c r="H772" s="11"/>
      <c r="I772" s="11"/>
      <c r="J772" s="11"/>
      <c r="K772" s="11"/>
      <c r="L772" s="11"/>
      <c r="M772" s="11"/>
      <c r="N772" s="11"/>
      <c r="O772" s="11"/>
      <c r="P772" s="11"/>
      <c r="Q772" s="11"/>
      <c r="R772" s="11"/>
    </row>
    <row r="773" ht="15.75" customHeight="1">
      <c r="B773" s="11"/>
      <c r="C773" s="11"/>
      <c r="D773" s="11"/>
      <c r="E773" s="11"/>
      <c r="F773" s="11"/>
      <c r="G773" s="11"/>
      <c r="H773" s="11"/>
      <c r="I773" s="11"/>
      <c r="J773" s="11"/>
      <c r="K773" s="11"/>
      <c r="L773" s="11"/>
      <c r="M773" s="11"/>
      <c r="N773" s="11"/>
      <c r="O773" s="11"/>
      <c r="P773" s="11"/>
      <c r="Q773" s="11"/>
      <c r="R773" s="11"/>
    </row>
    <row r="774" ht="15.75" customHeight="1">
      <c r="B774" s="11"/>
      <c r="C774" s="11"/>
      <c r="D774" s="11"/>
      <c r="E774" s="11"/>
      <c r="F774" s="11"/>
      <c r="G774" s="11"/>
      <c r="H774" s="11"/>
      <c r="I774" s="11"/>
      <c r="J774" s="11"/>
      <c r="K774" s="11"/>
      <c r="L774" s="11"/>
      <c r="M774" s="11"/>
      <c r="N774" s="11"/>
      <c r="O774" s="11"/>
      <c r="P774" s="11"/>
      <c r="Q774" s="11"/>
      <c r="R774" s="11"/>
    </row>
    <row r="775" ht="15.75" customHeight="1">
      <c r="B775" s="11"/>
      <c r="C775" s="11"/>
      <c r="D775" s="11"/>
      <c r="E775" s="11"/>
      <c r="F775" s="11"/>
      <c r="G775" s="11"/>
      <c r="H775" s="11"/>
      <c r="I775" s="11"/>
      <c r="J775" s="11"/>
      <c r="K775" s="11"/>
      <c r="L775" s="11"/>
      <c r="M775" s="11"/>
      <c r="N775" s="11"/>
      <c r="O775" s="11"/>
      <c r="P775" s="11"/>
      <c r="Q775" s="11"/>
      <c r="R775" s="11"/>
    </row>
    <row r="776" ht="15.75" customHeight="1">
      <c r="B776" s="11"/>
      <c r="C776" s="11"/>
      <c r="D776" s="11"/>
      <c r="E776" s="11"/>
      <c r="F776" s="11"/>
      <c r="G776" s="11"/>
      <c r="H776" s="11"/>
      <c r="I776" s="11"/>
      <c r="J776" s="11"/>
      <c r="K776" s="11"/>
      <c r="L776" s="11"/>
      <c r="M776" s="11"/>
      <c r="N776" s="11"/>
      <c r="O776" s="11"/>
      <c r="P776" s="11"/>
      <c r="Q776" s="11"/>
      <c r="R776" s="11"/>
    </row>
    <row r="777" ht="15.75" customHeight="1">
      <c r="B777" s="11"/>
      <c r="C777" s="11"/>
      <c r="D777" s="11"/>
      <c r="E777" s="11"/>
      <c r="F777" s="11"/>
      <c r="G777" s="11"/>
      <c r="H777" s="11"/>
      <c r="I777" s="11"/>
      <c r="J777" s="11"/>
      <c r="K777" s="11"/>
      <c r="L777" s="11"/>
      <c r="M777" s="11"/>
      <c r="N777" s="11"/>
      <c r="O777" s="11"/>
      <c r="P777" s="11"/>
      <c r="Q777" s="11"/>
      <c r="R777" s="11"/>
    </row>
    <row r="778" ht="15.75" customHeight="1">
      <c r="B778" s="11"/>
      <c r="C778" s="11"/>
      <c r="D778" s="11"/>
      <c r="E778" s="11"/>
      <c r="F778" s="11"/>
      <c r="G778" s="11"/>
      <c r="H778" s="11"/>
      <c r="I778" s="11"/>
      <c r="J778" s="11"/>
      <c r="K778" s="11"/>
      <c r="L778" s="11"/>
      <c r="M778" s="11"/>
      <c r="N778" s="11"/>
      <c r="O778" s="11"/>
      <c r="P778" s="11"/>
      <c r="Q778" s="11"/>
      <c r="R778" s="11"/>
    </row>
    <row r="779" ht="15.75" customHeight="1">
      <c r="B779" s="11"/>
      <c r="C779" s="11"/>
      <c r="D779" s="11"/>
      <c r="E779" s="11"/>
      <c r="F779" s="11"/>
      <c r="G779" s="11"/>
      <c r="H779" s="11"/>
      <c r="I779" s="11"/>
      <c r="J779" s="11"/>
      <c r="K779" s="11"/>
      <c r="L779" s="11"/>
      <c r="M779" s="11"/>
      <c r="N779" s="11"/>
      <c r="O779" s="11"/>
      <c r="P779" s="11"/>
      <c r="Q779" s="11"/>
      <c r="R779" s="11"/>
    </row>
    <row r="780" ht="15.75" customHeight="1">
      <c r="B780" s="11"/>
      <c r="C780" s="11"/>
      <c r="D780" s="11"/>
      <c r="E780" s="11"/>
      <c r="F780" s="11"/>
      <c r="G780" s="11"/>
      <c r="H780" s="11"/>
      <c r="I780" s="11"/>
      <c r="J780" s="11"/>
      <c r="K780" s="11"/>
      <c r="L780" s="11"/>
      <c r="M780" s="11"/>
      <c r="N780" s="11"/>
      <c r="O780" s="11"/>
      <c r="P780" s="11"/>
      <c r="Q780" s="11"/>
      <c r="R780" s="11"/>
    </row>
    <row r="781" ht="15.75" customHeight="1">
      <c r="B781" s="11"/>
      <c r="C781" s="11"/>
      <c r="D781" s="11"/>
      <c r="E781" s="11"/>
      <c r="F781" s="11"/>
      <c r="G781" s="11"/>
      <c r="H781" s="11"/>
      <c r="I781" s="11"/>
      <c r="J781" s="11"/>
      <c r="K781" s="11"/>
      <c r="L781" s="11"/>
      <c r="M781" s="11"/>
      <c r="N781" s="11"/>
      <c r="O781" s="11"/>
      <c r="P781" s="11"/>
      <c r="Q781" s="11"/>
      <c r="R781" s="11"/>
    </row>
    <row r="782" ht="15.75" customHeight="1">
      <c r="B782" s="11"/>
      <c r="C782" s="11"/>
      <c r="D782" s="11"/>
      <c r="E782" s="11"/>
      <c r="F782" s="11"/>
      <c r="G782" s="11"/>
      <c r="H782" s="11"/>
      <c r="I782" s="11"/>
      <c r="J782" s="11"/>
      <c r="K782" s="11"/>
      <c r="L782" s="11"/>
      <c r="M782" s="11"/>
      <c r="N782" s="11"/>
      <c r="O782" s="11"/>
      <c r="P782" s="11"/>
      <c r="Q782" s="11"/>
      <c r="R782" s="11"/>
    </row>
    <row r="783" ht="15.75" customHeight="1">
      <c r="B783" s="11"/>
      <c r="C783" s="11"/>
      <c r="D783" s="11"/>
      <c r="E783" s="11"/>
      <c r="F783" s="11"/>
      <c r="G783" s="11"/>
      <c r="H783" s="11"/>
      <c r="I783" s="11"/>
      <c r="J783" s="11"/>
      <c r="K783" s="11"/>
      <c r="L783" s="11"/>
      <c r="M783" s="11"/>
      <c r="N783" s="11"/>
      <c r="O783" s="11"/>
      <c r="P783" s="11"/>
      <c r="Q783" s="11"/>
      <c r="R783" s="11"/>
    </row>
    <row r="784" ht="15.75" customHeight="1">
      <c r="B784" s="11"/>
      <c r="C784" s="11"/>
      <c r="D784" s="11"/>
      <c r="E784" s="11"/>
      <c r="F784" s="11"/>
      <c r="G784" s="11"/>
      <c r="H784" s="11"/>
      <c r="I784" s="11"/>
      <c r="J784" s="11"/>
      <c r="K784" s="11"/>
      <c r="L784" s="11"/>
      <c r="M784" s="11"/>
      <c r="N784" s="11"/>
      <c r="O784" s="11"/>
      <c r="P784" s="11"/>
      <c r="Q784" s="11"/>
      <c r="R784" s="11"/>
    </row>
    <row r="785" ht="15.75" customHeight="1">
      <c r="B785" s="11"/>
      <c r="C785" s="11"/>
      <c r="D785" s="11"/>
      <c r="E785" s="11"/>
      <c r="F785" s="11"/>
      <c r="G785" s="11"/>
      <c r="H785" s="11"/>
      <c r="I785" s="11"/>
      <c r="J785" s="11"/>
      <c r="K785" s="11"/>
      <c r="L785" s="11"/>
      <c r="M785" s="11"/>
      <c r="N785" s="11"/>
      <c r="O785" s="11"/>
      <c r="P785" s="11"/>
      <c r="Q785" s="11"/>
      <c r="R785" s="11"/>
    </row>
    <row r="786" ht="15.75" customHeight="1">
      <c r="B786" s="11"/>
      <c r="C786" s="11"/>
      <c r="D786" s="11"/>
      <c r="E786" s="11"/>
      <c r="F786" s="11"/>
      <c r="G786" s="11"/>
      <c r="H786" s="11"/>
      <c r="I786" s="11"/>
      <c r="J786" s="11"/>
      <c r="K786" s="11"/>
      <c r="L786" s="11"/>
      <c r="M786" s="11"/>
      <c r="N786" s="11"/>
      <c r="O786" s="11"/>
      <c r="P786" s="11"/>
      <c r="Q786" s="11"/>
      <c r="R786" s="11"/>
    </row>
    <row r="787" ht="15.75" customHeight="1">
      <c r="B787" s="11"/>
      <c r="C787" s="11"/>
      <c r="D787" s="11"/>
      <c r="E787" s="11"/>
      <c r="F787" s="11"/>
      <c r="G787" s="11"/>
      <c r="H787" s="11"/>
      <c r="I787" s="11"/>
      <c r="J787" s="11"/>
      <c r="K787" s="11"/>
      <c r="L787" s="11"/>
      <c r="M787" s="11"/>
      <c r="N787" s="11"/>
      <c r="O787" s="11"/>
      <c r="P787" s="11"/>
      <c r="Q787" s="11"/>
      <c r="R787" s="11"/>
    </row>
    <row r="788" ht="15.75" customHeight="1">
      <c r="B788" s="11"/>
      <c r="C788" s="11"/>
      <c r="D788" s="11"/>
      <c r="E788" s="11"/>
      <c r="F788" s="11"/>
      <c r="G788" s="11"/>
      <c r="H788" s="11"/>
      <c r="I788" s="11"/>
      <c r="J788" s="11"/>
      <c r="K788" s="11"/>
      <c r="L788" s="11"/>
      <c r="M788" s="11"/>
      <c r="N788" s="11"/>
      <c r="O788" s="11"/>
      <c r="P788" s="11"/>
      <c r="Q788" s="11"/>
      <c r="R788" s="11"/>
    </row>
    <row r="789" ht="15.75" customHeight="1">
      <c r="B789" s="11"/>
      <c r="C789" s="11"/>
      <c r="D789" s="11"/>
      <c r="E789" s="11"/>
      <c r="F789" s="11"/>
      <c r="G789" s="11"/>
      <c r="H789" s="11"/>
      <c r="I789" s="11"/>
      <c r="J789" s="11"/>
      <c r="K789" s="11"/>
      <c r="L789" s="11"/>
      <c r="M789" s="11"/>
      <c r="N789" s="11"/>
      <c r="O789" s="11"/>
      <c r="P789" s="11"/>
      <c r="Q789" s="11"/>
      <c r="R789" s="11"/>
    </row>
    <row r="790" ht="15.75" customHeight="1">
      <c r="B790" s="11"/>
      <c r="C790" s="11"/>
      <c r="D790" s="11"/>
      <c r="E790" s="11"/>
      <c r="F790" s="11"/>
      <c r="G790" s="11"/>
      <c r="H790" s="11"/>
      <c r="I790" s="11"/>
      <c r="J790" s="11"/>
      <c r="K790" s="11"/>
      <c r="L790" s="11"/>
      <c r="M790" s="11"/>
      <c r="N790" s="11"/>
      <c r="O790" s="11"/>
      <c r="P790" s="11"/>
      <c r="Q790" s="11"/>
      <c r="R790" s="11"/>
    </row>
    <row r="791" ht="15.75" customHeight="1">
      <c r="B791" s="11"/>
      <c r="C791" s="11"/>
      <c r="D791" s="11"/>
      <c r="E791" s="11"/>
      <c r="F791" s="11"/>
      <c r="G791" s="11"/>
      <c r="H791" s="11"/>
      <c r="I791" s="11"/>
      <c r="J791" s="11"/>
      <c r="K791" s="11"/>
      <c r="L791" s="11"/>
      <c r="M791" s="11"/>
      <c r="N791" s="11"/>
      <c r="O791" s="11"/>
      <c r="P791" s="11"/>
      <c r="Q791" s="11"/>
      <c r="R791" s="11"/>
    </row>
    <row r="792" ht="15.75" customHeight="1">
      <c r="B792" s="11"/>
      <c r="C792" s="11"/>
      <c r="D792" s="11"/>
      <c r="E792" s="11"/>
      <c r="F792" s="11"/>
      <c r="G792" s="11"/>
      <c r="H792" s="11"/>
      <c r="I792" s="11"/>
      <c r="J792" s="11"/>
      <c r="K792" s="11"/>
      <c r="L792" s="11"/>
      <c r="M792" s="11"/>
      <c r="N792" s="11"/>
      <c r="O792" s="11"/>
      <c r="P792" s="11"/>
      <c r="Q792" s="11"/>
      <c r="R792" s="11"/>
    </row>
    <row r="793" ht="15.75" customHeight="1">
      <c r="B793" s="11"/>
      <c r="C793" s="11"/>
      <c r="D793" s="11"/>
      <c r="E793" s="11"/>
      <c r="F793" s="11"/>
      <c r="G793" s="11"/>
      <c r="H793" s="11"/>
      <c r="I793" s="11"/>
      <c r="J793" s="11"/>
      <c r="K793" s="11"/>
      <c r="L793" s="11"/>
      <c r="M793" s="11"/>
      <c r="N793" s="11"/>
      <c r="O793" s="11"/>
      <c r="P793" s="11"/>
      <c r="Q793" s="11"/>
      <c r="R793" s="11"/>
    </row>
    <row r="794" ht="15.75" customHeight="1">
      <c r="B794" s="11"/>
      <c r="C794" s="11"/>
      <c r="D794" s="11"/>
      <c r="E794" s="11"/>
      <c r="F794" s="11"/>
      <c r="G794" s="11"/>
      <c r="H794" s="11"/>
      <c r="I794" s="11"/>
      <c r="J794" s="11"/>
      <c r="K794" s="11"/>
      <c r="L794" s="11"/>
      <c r="M794" s="11"/>
      <c r="N794" s="11"/>
      <c r="O794" s="11"/>
      <c r="P794" s="11"/>
      <c r="Q794" s="11"/>
      <c r="R794" s="11"/>
    </row>
    <row r="795" ht="15.75" customHeight="1">
      <c r="B795" s="11"/>
      <c r="C795" s="11"/>
      <c r="D795" s="11"/>
      <c r="E795" s="11"/>
      <c r="F795" s="11"/>
      <c r="G795" s="11"/>
      <c r="H795" s="11"/>
      <c r="I795" s="11"/>
      <c r="J795" s="11"/>
      <c r="K795" s="11"/>
      <c r="L795" s="11"/>
      <c r="M795" s="11"/>
      <c r="N795" s="11"/>
      <c r="O795" s="11"/>
      <c r="P795" s="11"/>
      <c r="Q795" s="11"/>
      <c r="R795" s="11"/>
    </row>
    <row r="796" ht="15.75" customHeight="1">
      <c r="B796" s="11"/>
      <c r="C796" s="11"/>
      <c r="D796" s="11"/>
      <c r="E796" s="11"/>
      <c r="F796" s="11"/>
      <c r="G796" s="11"/>
      <c r="H796" s="11"/>
      <c r="I796" s="11"/>
      <c r="J796" s="11"/>
      <c r="K796" s="11"/>
      <c r="L796" s="11"/>
      <c r="M796" s="11"/>
      <c r="N796" s="11"/>
      <c r="O796" s="11"/>
      <c r="P796" s="11"/>
      <c r="Q796" s="11"/>
      <c r="R796" s="11"/>
    </row>
    <row r="797" ht="15.75" customHeight="1">
      <c r="B797" s="11"/>
      <c r="C797" s="11"/>
      <c r="D797" s="11"/>
      <c r="E797" s="11"/>
      <c r="F797" s="11"/>
      <c r="G797" s="11"/>
      <c r="H797" s="11"/>
      <c r="I797" s="11"/>
      <c r="J797" s="11"/>
      <c r="K797" s="11"/>
      <c r="L797" s="11"/>
      <c r="M797" s="11"/>
      <c r="N797" s="11"/>
      <c r="O797" s="11"/>
      <c r="P797" s="11"/>
      <c r="Q797" s="11"/>
      <c r="R797" s="11"/>
    </row>
    <row r="798" ht="15.75" customHeight="1">
      <c r="B798" s="11"/>
      <c r="C798" s="11"/>
      <c r="D798" s="11"/>
      <c r="E798" s="11"/>
      <c r="F798" s="11"/>
      <c r="G798" s="11"/>
      <c r="H798" s="11"/>
      <c r="I798" s="11"/>
      <c r="J798" s="11"/>
      <c r="K798" s="11"/>
      <c r="L798" s="11"/>
      <c r="M798" s="11"/>
      <c r="N798" s="11"/>
      <c r="O798" s="11"/>
      <c r="P798" s="11"/>
      <c r="Q798" s="11"/>
      <c r="R798" s="11"/>
    </row>
    <row r="799" ht="15.75" customHeight="1">
      <c r="B799" s="11"/>
      <c r="C799" s="11"/>
      <c r="D799" s="11"/>
      <c r="E799" s="11"/>
      <c r="F799" s="11"/>
      <c r="G799" s="11"/>
      <c r="H799" s="11"/>
      <c r="I799" s="11"/>
      <c r="J799" s="11"/>
      <c r="K799" s="11"/>
      <c r="L799" s="11"/>
      <c r="M799" s="11"/>
      <c r="N799" s="11"/>
      <c r="O799" s="11"/>
      <c r="P799" s="11"/>
      <c r="Q799" s="11"/>
      <c r="R799" s="11"/>
    </row>
    <row r="800" ht="15.75" customHeight="1">
      <c r="B800" s="11"/>
      <c r="C800" s="11"/>
      <c r="D800" s="11"/>
      <c r="E800" s="11"/>
      <c r="F800" s="11"/>
      <c r="G800" s="11"/>
      <c r="H800" s="11"/>
      <c r="I800" s="11"/>
      <c r="J800" s="11"/>
      <c r="K800" s="11"/>
      <c r="L800" s="11"/>
      <c r="M800" s="11"/>
      <c r="N800" s="11"/>
      <c r="O800" s="11"/>
      <c r="P800" s="11"/>
      <c r="Q800" s="11"/>
      <c r="R800" s="11"/>
    </row>
    <row r="801" ht="15.75" customHeight="1">
      <c r="B801" s="11"/>
      <c r="C801" s="11"/>
      <c r="D801" s="11"/>
      <c r="E801" s="11"/>
      <c r="F801" s="11"/>
      <c r="G801" s="11"/>
      <c r="H801" s="11"/>
      <c r="I801" s="11"/>
      <c r="J801" s="11"/>
      <c r="K801" s="11"/>
      <c r="L801" s="11"/>
      <c r="M801" s="11"/>
      <c r="N801" s="11"/>
      <c r="O801" s="11"/>
      <c r="P801" s="11"/>
      <c r="Q801" s="11"/>
      <c r="R801" s="11"/>
    </row>
    <row r="802" ht="15.75" customHeight="1">
      <c r="B802" s="11"/>
      <c r="C802" s="11"/>
      <c r="D802" s="11"/>
      <c r="E802" s="11"/>
      <c r="F802" s="11"/>
      <c r="G802" s="11"/>
      <c r="H802" s="11"/>
      <c r="I802" s="11"/>
      <c r="J802" s="11"/>
      <c r="K802" s="11"/>
      <c r="L802" s="11"/>
      <c r="M802" s="11"/>
      <c r="N802" s="11"/>
      <c r="O802" s="11"/>
      <c r="P802" s="11"/>
      <c r="Q802" s="11"/>
      <c r="R802" s="11"/>
    </row>
    <row r="803" ht="15.75" customHeight="1">
      <c r="B803" s="11"/>
      <c r="C803" s="11"/>
      <c r="D803" s="11"/>
      <c r="E803" s="11"/>
      <c r="F803" s="11"/>
      <c r="G803" s="11"/>
      <c r="H803" s="11"/>
      <c r="I803" s="11"/>
      <c r="J803" s="11"/>
      <c r="K803" s="11"/>
      <c r="L803" s="11"/>
      <c r="M803" s="11"/>
      <c r="N803" s="11"/>
      <c r="O803" s="11"/>
      <c r="P803" s="11"/>
      <c r="Q803" s="11"/>
      <c r="R803" s="11"/>
    </row>
    <row r="804" ht="15.75" customHeight="1">
      <c r="B804" s="11"/>
      <c r="C804" s="11"/>
      <c r="D804" s="11"/>
      <c r="E804" s="11"/>
      <c r="F804" s="11"/>
      <c r="G804" s="11"/>
      <c r="H804" s="11"/>
      <c r="I804" s="11"/>
      <c r="J804" s="11"/>
      <c r="K804" s="11"/>
      <c r="L804" s="11"/>
      <c r="M804" s="11"/>
      <c r="N804" s="11"/>
      <c r="O804" s="11"/>
      <c r="P804" s="11"/>
      <c r="Q804" s="11"/>
      <c r="R804" s="11"/>
    </row>
    <row r="805" ht="15.75" customHeight="1">
      <c r="B805" s="11"/>
      <c r="C805" s="11"/>
      <c r="D805" s="11"/>
      <c r="E805" s="11"/>
      <c r="F805" s="11"/>
      <c r="G805" s="11"/>
      <c r="H805" s="11"/>
      <c r="I805" s="11"/>
      <c r="J805" s="11"/>
      <c r="K805" s="11"/>
      <c r="L805" s="11"/>
      <c r="M805" s="11"/>
      <c r="N805" s="11"/>
      <c r="O805" s="11"/>
      <c r="P805" s="11"/>
      <c r="Q805" s="11"/>
      <c r="R805" s="11"/>
    </row>
    <row r="806" ht="15.75" customHeight="1">
      <c r="B806" s="11"/>
      <c r="C806" s="11"/>
      <c r="D806" s="11"/>
      <c r="E806" s="11"/>
      <c r="F806" s="11"/>
      <c r="G806" s="11"/>
      <c r="H806" s="11"/>
      <c r="I806" s="11"/>
      <c r="J806" s="11"/>
      <c r="K806" s="11"/>
      <c r="L806" s="11"/>
      <c r="M806" s="11"/>
      <c r="N806" s="11"/>
      <c r="O806" s="11"/>
      <c r="P806" s="11"/>
      <c r="Q806" s="11"/>
      <c r="R806" s="11"/>
    </row>
    <row r="807" ht="15.75" customHeight="1">
      <c r="B807" s="11"/>
      <c r="C807" s="11"/>
      <c r="D807" s="11"/>
      <c r="E807" s="11"/>
      <c r="F807" s="11"/>
      <c r="G807" s="11"/>
      <c r="H807" s="11"/>
      <c r="I807" s="11"/>
      <c r="J807" s="11"/>
      <c r="K807" s="11"/>
      <c r="L807" s="11"/>
      <c r="M807" s="11"/>
      <c r="N807" s="11"/>
      <c r="O807" s="11"/>
      <c r="P807" s="11"/>
      <c r="Q807" s="11"/>
      <c r="R807" s="11"/>
    </row>
    <row r="808" ht="15.75" customHeight="1">
      <c r="B808" s="11"/>
      <c r="C808" s="11"/>
      <c r="D808" s="11"/>
      <c r="E808" s="11"/>
      <c r="F808" s="11"/>
      <c r="G808" s="11"/>
      <c r="H808" s="11"/>
      <c r="I808" s="11"/>
      <c r="J808" s="11"/>
      <c r="K808" s="11"/>
      <c r="L808" s="11"/>
      <c r="M808" s="11"/>
      <c r="N808" s="11"/>
      <c r="O808" s="11"/>
      <c r="P808" s="11"/>
      <c r="Q808" s="11"/>
      <c r="R808" s="11"/>
    </row>
    <row r="809" ht="15.75" customHeight="1">
      <c r="B809" s="11"/>
      <c r="C809" s="11"/>
      <c r="D809" s="11"/>
      <c r="E809" s="11"/>
      <c r="F809" s="11"/>
      <c r="G809" s="11"/>
      <c r="H809" s="11"/>
      <c r="I809" s="11"/>
      <c r="J809" s="11"/>
      <c r="K809" s="11"/>
      <c r="L809" s="11"/>
      <c r="M809" s="11"/>
      <c r="N809" s="11"/>
      <c r="O809" s="11"/>
      <c r="P809" s="11"/>
      <c r="Q809" s="11"/>
      <c r="R809" s="11"/>
    </row>
    <row r="810" ht="15.75" customHeight="1">
      <c r="B810" s="11"/>
      <c r="C810" s="11"/>
      <c r="D810" s="11"/>
      <c r="E810" s="11"/>
      <c r="F810" s="11"/>
      <c r="G810" s="11"/>
      <c r="H810" s="11"/>
      <c r="I810" s="11"/>
      <c r="J810" s="11"/>
      <c r="K810" s="11"/>
      <c r="L810" s="11"/>
      <c r="M810" s="11"/>
      <c r="N810" s="11"/>
      <c r="O810" s="11"/>
      <c r="P810" s="11"/>
      <c r="Q810" s="11"/>
      <c r="R810" s="11"/>
    </row>
    <row r="811" ht="15.75" customHeight="1">
      <c r="B811" s="11"/>
      <c r="C811" s="11"/>
      <c r="D811" s="11"/>
      <c r="E811" s="11"/>
      <c r="F811" s="11"/>
      <c r="G811" s="11"/>
      <c r="H811" s="11"/>
      <c r="I811" s="11"/>
      <c r="J811" s="11"/>
      <c r="K811" s="11"/>
      <c r="L811" s="11"/>
      <c r="M811" s="11"/>
      <c r="N811" s="11"/>
      <c r="O811" s="11"/>
      <c r="P811" s="11"/>
      <c r="Q811" s="11"/>
      <c r="R811" s="11"/>
    </row>
    <row r="812" ht="15.75" customHeight="1">
      <c r="B812" s="11"/>
      <c r="C812" s="11"/>
      <c r="D812" s="11"/>
      <c r="E812" s="11"/>
      <c r="F812" s="11"/>
      <c r="G812" s="11"/>
      <c r="H812" s="11"/>
      <c r="I812" s="11"/>
      <c r="J812" s="11"/>
      <c r="K812" s="11"/>
      <c r="L812" s="11"/>
      <c r="M812" s="11"/>
      <c r="N812" s="11"/>
      <c r="O812" s="11"/>
      <c r="P812" s="11"/>
      <c r="Q812" s="11"/>
      <c r="R812" s="11"/>
    </row>
    <row r="813" ht="15.75" customHeight="1">
      <c r="B813" s="11"/>
      <c r="C813" s="11"/>
      <c r="D813" s="11"/>
      <c r="E813" s="11"/>
      <c r="F813" s="11"/>
      <c r="G813" s="11"/>
      <c r="H813" s="11"/>
      <c r="I813" s="11"/>
      <c r="J813" s="11"/>
      <c r="K813" s="11"/>
      <c r="L813" s="11"/>
      <c r="M813" s="11"/>
      <c r="N813" s="11"/>
      <c r="O813" s="11"/>
      <c r="P813" s="11"/>
      <c r="Q813" s="11"/>
      <c r="R813" s="11"/>
    </row>
    <row r="814" ht="15.75" customHeight="1">
      <c r="B814" s="11"/>
      <c r="C814" s="11"/>
      <c r="D814" s="11"/>
      <c r="E814" s="11"/>
      <c r="F814" s="11"/>
      <c r="G814" s="11"/>
      <c r="H814" s="11"/>
      <c r="I814" s="11"/>
      <c r="J814" s="11"/>
      <c r="K814" s="11"/>
      <c r="L814" s="11"/>
      <c r="M814" s="11"/>
      <c r="N814" s="11"/>
      <c r="O814" s="11"/>
      <c r="P814" s="11"/>
      <c r="Q814" s="11"/>
      <c r="R814" s="11"/>
    </row>
    <row r="815" ht="15.75" customHeight="1">
      <c r="B815" s="11"/>
      <c r="C815" s="11"/>
      <c r="D815" s="11"/>
      <c r="E815" s="11"/>
      <c r="F815" s="11"/>
      <c r="G815" s="11"/>
      <c r="H815" s="11"/>
      <c r="I815" s="11"/>
      <c r="J815" s="11"/>
      <c r="K815" s="11"/>
      <c r="L815" s="11"/>
      <c r="M815" s="11"/>
      <c r="N815" s="11"/>
      <c r="O815" s="11"/>
      <c r="P815" s="11"/>
      <c r="Q815" s="11"/>
      <c r="R815" s="11"/>
    </row>
    <row r="816" ht="15.75" customHeight="1">
      <c r="B816" s="11"/>
      <c r="C816" s="11"/>
      <c r="D816" s="11"/>
      <c r="E816" s="11"/>
      <c r="F816" s="11"/>
      <c r="G816" s="11"/>
      <c r="H816" s="11"/>
      <c r="I816" s="11"/>
      <c r="J816" s="11"/>
      <c r="K816" s="11"/>
      <c r="L816" s="11"/>
      <c r="M816" s="11"/>
      <c r="N816" s="11"/>
      <c r="O816" s="11"/>
      <c r="P816" s="11"/>
      <c r="Q816" s="11"/>
      <c r="R816" s="11"/>
    </row>
    <row r="817" ht="15.75" customHeight="1">
      <c r="B817" s="11"/>
      <c r="C817" s="11"/>
      <c r="D817" s="11"/>
      <c r="E817" s="11"/>
      <c r="F817" s="11"/>
      <c r="G817" s="11"/>
      <c r="H817" s="11"/>
      <c r="I817" s="11"/>
      <c r="J817" s="11"/>
      <c r="K817" s="11"/>
      <c r="L817" s="11"/>
      <c r="M817" s="11"/>
      <c r="N817" s="11"/>
      <c r="O817" s="11"/>
      <c r="P817" s="11"/>
      <c r="Q817" s="11"/>
      <c r="R817" s="11"/>
    </row>
    <row r="818" ht="15.75" customHeight="1">
      <c r="B818" s="11"/>
      <c r="C818" s="11"/>
      <c r="D818" s="11"/>
      <c r="E818" s="11"/>
      <c r="F818" s="11"/>
      <c r="G818" s="11"/>
      <c r="H818" s="11"/>
      <c r="I818" s="11"/>
      <c r="J818" s="11"/>
      <c r="K818" s="11"/>
      <c r="L818" s="11"/>
      <c r="M818" s="11"/>
      <c r="N818" s="11"/>
      <c r="O818" s="11"/>
      <c r="P818" s="11"/>
      <c r="Q818" s="11"/>
      <c r="R818" s="11"/>
    </row>
    <row r="819" ht="15.75" customHeight="1">
      <c r="B819" s="11"/>
      <c r="C819" s="11"/>
      <c r="D819" s="11"/>
      <c r="E819" s="11"/>
      <c r="F819" s="11"/>
      <c r="G819" s="11"/>
      <c r="H819" s="11"/>
      <c r="I819" s="11"/>
      <c r="J819" s="11"/>
      <c r="K819" s="11"/>
      <c r="L819" s="11"/>
      <c r="M819" s="11"/>
      <c r="N819" s="11"/>
      <c r="O819" s="11"/>
      <c r="P819" s="11"/>
      <c r="Q819" s="11"/>
      <c r="R819" s="11"/>
    </row>
    <row r="820" ht="15.75" customHeight="1">
      <c r="B820" s="11"/>
      <c r="C820" s="11"/>
      <c r="D820" s="11"/>
      <c r="E820" s="11"/>
      <c r="F820" s="11"/>
      <c r="G820" s="11"/>
      <c r="H820" s="11"/>
      <c r="I820" s="11"/>
      <c r="J820" s="11"/>
      <c r="K820" s="11"/>
      <c r="L820" s="11"/>
      <c r="M820" s="11"/>
      <c r="N820" s="11"/>
      <c r="O820" s="11"/>
      <c r="P820" s="11"/>
      <c r="Q820" s="11"/>
      <c r="R820" s="11"/>
    </row>
    <row r="821" ht="15.75" customHeight="1">
      <c r="B821" s="11"/>
      <c r="C821" s="11"/>
      <c r="D821" s="11"/>
      <c r="E821" s="11"/>
      <c r="F821" s="11"/>
      <c r="G821" s="11"/>
      <c r="H821" s="11"/>
      <c r="I821" s="11"/>
      <c r="J821" s="11"/>
      <c r="K821" s="11"/>
      <c r="L821" s="11"/>
      <c r="M821" s="11"/>
      <c r="N821" s="11"/>
      <c r="O821" s="11"/>
      <c r="P821" s="11"/>
      <c r="Q821" s="11"/>
      <c r="R821" s="11"/>
    </row>
    <row r="822" ht="15.75" customHeight="1">
      <c r="B822" s="11"/>
      <c r="C822" s="11"/>
      <c r="D822" s="11"/>
      <c r="E822" s="11"/>
      <c r="F822" s="11"/>
      <c r="G822" s="11"/>
      <c r="H822" s="11"/>
      <c r="I822" s="11"/>
      <c r="J822" s="11"/>
      <c r="K822" s="11"/>
      <c r="L822" s="11"/>
      <c r="M822" s="11"/>
      <c r="N822" s="11"/>
      <c r="O822" s="11"/>
      <c r="P822" s="11"/>
      <c r="Q822" s="11"/>
      <c r="R822" s="11"/>
    </row>
    <row r="823" ht="15.75" customHeight="1">
      <c r="B823" s="11"/>
      <c r="C823" s="11"/>
      <c r="D823" s="11"/>
      <c r="E823" s="11"/>
      <c r="F823" s="11"/>
      <c r="G823" s="11"/>
      <c r="H823" s="11"/>
      <c r="I823" s="11"/>
      <c r="J823" s="11"/>
      <c r="K823" s="11"/>
      <c r="L823" s="11"/>
      <c r="M823" s="11"/>
      <c r="N823" s="11"/>
      <c r="O823" s="11"/>
      <c r="P823" s="11"/>
      <c r="Q823" s="11"/>
      <c r="R823" s="11"/>
    </row>
    <row r="824" ht="15.75" customHeight="1">
      <c r="B824" s="11"/>
      <c r="C824" s="11"/>
      <c r="D824" s="11"/>
      <c r="E824" s="11"/>
      <c r="F824" s="11"/>
      <c r="G824" s="11"/>
      <c r="H824" s="11"/>
      <c r="I824" s="11"/>
      <c r="J824" s="11"/>
      <c r="K824" s="11"/>
      <c r="L824" s="11"/>
      <c r="M824" s="11"/>
      <c r="N824" s="11"/>
      <c r="O824" s="11"/>
      <c r="P824" s="11"/>
      <c r="Q824" s="11"/>
      <c r="R824" s="11"/>
    </row>
    <row r="825" ht="15.75" customHeight="1">
      <c r="B825" s="11"/>
      <c r="C825" s="11"/>
      <c r="D825" s="11"/>
      <c r="E825" s="11"/>
      <c r="F825" s="11"/>
      <c r="G825" s="11"/>
      <c r="H825" s="11"/>
      <c r="I825" s="11"/>
      <c r="J825" s="11"/>
      <c r="K825" s="11"/>
      <c r="L825" s="11"/>
      <c r="M825" s="11"/>
      <c r="N825" s="11"/>
      <c r="O825" s="11"/>
      <c r="P825" s="11"/>
      <c r="Q825" s="11"/>
      <c r="R825" s="11"/>
    </row>
    <row r="826" ht="15.75" customHeight="1">
      <c r="B826" s="11"/>
      <c r="C826" s="11"/>
      <c r="D826" s="11"/>
      <c r="E826" s="11"/>
      <c r="F826" s="11"/>
      <c r="G826" s="11"/>
      <c r="H826" s="11"/>
      <c r="I826" s="11"/>
      <c r="J826" s="11"/>
      <c r="K826" s="11"/>
      <c r="L826" s="11"/>
      <c r="M826" s="11"/>
      <c r="N826" s="11"/>
      <c r="O826" s="11"/>
      <c r="P826" s="11"/>
      <c r="Q826" s="11"/>
      <c r="R826" s="11"/>
    </row>
    <row r="827" ht="15.75" customHeight="1">
      <c r="B827" s="11"/>
      <c r="C827" s="11"/>
      <c r="D827" s="11"/>
      <c r="E827" s="11"/>
      <c r="F827" s="11"/>
      <c r="G827" s="11"/>
      <c r="H827" s="11"/>
      <c r="I827" s="11"/>
      <c r="J827" s="11"/>
      <c r="K827" s="11"/>
      <c r="L827" s="11"/>
      <c r="M827" s="11"/>
      <c r="N827" s="11"/>
      <c r="O827" s="11"/>
      <c r="P827" s="11"/>
      <c r="Q827" s="11"/>
      <c r="R827" s="11"/>
    </row>
    <row r="828" ht="15.75" customHeight="1">
      <c r="B828" s="11"/>
      <c r="C828" s="11"/>
      <c r="D828" s="11"/>
      <c r="E828" s="11"/>
      <c r="F828" s="11"/>
      <c r="G828" s="11"/>
      <c r="H828" s="11"/>
      <c r="I828" s="11"/>
      <c r="J828" s="11"/>
      <c r="K828" s="11"/>
      <c r="L828" s="11"/>
      <c r="M828" s="11"/>
      <c r="N828" s="11"/>
      <c r="O828" s="11"/>
      <c r="P828" s="11"/>
      <c r="Q828" s="11"/>
      <c r="R828" s="11"/>
    </row>
    <row r="829" ht="15.75" customHeight="1">
      <c r="B829" s="11"/>
      <c r="C829" s="11"/>
      <c r="D829" s="11"/>
      <c r="E829" s="11"/>
      <c r="F829" s="11"/>
      <c r="G829" s="11"/>
      <c r="H829" s="11"/>
      <c r="I829" s="11"/>
      <c r="J829" s="11"/>
      <c r="K829" s="11"/>
      <c r="L829" s="11"/>
      <c r="M829" s="11"/>
      <c r="N829" s="11"/>
      <c r="O829" s="11"/>
      <c r="P829" s="11"/>
      <c r="Q829" s="11"/>
      <c r="R829" s="11"/>
    </row>
    <row r="830" ht="15.75" customHeight="1">
      <c r="B830" s="11"/>
      <c r="C830" s="11"/>
      <c r="D830" s="11"/>
      <c r="E830" s="11"/>
      <c r="F830" s="11"/>
      <c r="G830" s="11"/>
      <c r="H830" s="11"/>
      <c r="I830" s="11"/>
      <c r="J830" s="11"/>
      <c r="K830" s="11"/>
      <c r="L830" s="11"/>
      <c r="M830" s="11"/>
      <c r="N830" s="11"/>
      <c r="O830" s="11"/>
      <c r="P830" s="11"/>
      <c r="Q830" s="11"/>
      <c r="R830" s="11"/>
    </row>
    <row r="831" ht="15.75" customHeight="1">
      <c r="B831" s="11"/>
      <c r="C831" s="11"/>
      <c r="D831" s="11"/>
      <c r="E831" s="11"/>
      <c r="F831" s="11"/>
      <c r="G831" s="11"/>
      <c r="H831" s="11"/>
      <c r="I831" s="11"/>
      <c r="J831" s="11"/>
      <c r="K831" s="11"/>
      <c r="L831" s="11"/>
      <c r="M831" s="11"/>
      <c r="N831" s="11"/>
      <c r="O831" s="11"/>
      <c r="P831" s="11"/>
      <c r="Q831" s="11"/>
      <c r="R831" s="11"/>
    </row>
    <row r="832" ht="15.75" customHeight="1">
      <c r="B832" s="11"/>
      <c r="C832" s="11"/>
      <c r="D832" s="11"/>
      <c r="E832" s="11"/>
      <c r="F832" s="11"/>
      <c r="G832" s="11"/>
      <c r="H832" s="11"/>
      <c r="I832" s="11"/>
      <c r="J832" s="11"/>
      <c r="K832" s="11"/>
      <c r="L832" s="11"/>
      <c r="M832" s="11"/>
      <c r="N832" s="11"/>
      <c r="O832" s="11"/>
      <c r="P832" s="11"/>
      <c r="Q832" s="11"/>
      <c r="R832" s="11"/>
    </row>
    <row r="833" ht="15.75" customHeight="1">
      <c r="B833" s="11"/>
      <c r="C833" s="11"/>
      <c r="D833" s="11"/>
      <c r="E833" s="11"/>
      <c r="F833" s="11"/>
      <c r="G833" s="11"/>
      <c r="H833" s="11"/>
      <c r="I833" s="11"/>
      <c r="J833" s="11"/>
      <c r="K833" s="11"/>
      <c r="L833" s="11"/>
      <c r="M833" s="11"/>
      <c r="N833" s="11"/>
      <c r="O833" s="11"/>
      <c r="P833" s="11"/>
      <c r="Q833" s="11"/>
      <c r="R833" s="11"/>
    </row>
    <row r="834" ht="15.75" customHeight="1">
      <c r="B834" s="11"/>
      <c r="C834" s="11"/>
      <c r="D834" s="11"/>
      <c r="E834" s="11"/>
      <c r="F834" s="11"/>
      <c r="G834" s="11"/>
      <c r="H834" s="11"/>
      <c r="I834" s="11"/>
      <c r="J834" s="11"/>
      <c r="K834" s="11"/>
      <c r="L834" s="11"/>
      <c r="M834" s="11"/>
      <c r="N834" s="11"/>
      <c r="O834" s="11"/>
      <c r="P834" s="11"/>
      <c r="Q834" s="11"/>
      <c r="R834" s="11"/>
    </row>
    <row r="835" ht="15.75" customHeight="1">
      <c r="B835" s="11"/>
      <c r="C835" s="11"/>
      <c r="D835" s="11"/>
      <c r="E835" s="11"/>
      <c r="F835" s="11"/>
      <c r="G835" s="11"/>
      <c r="H835" s="11"/>
      <c r="I835" s="11"/>
      <c r="J835" s="11"/>
      <c r="K835" s="11"/>
      <c r="L835" s="11"/>
      <c r="M835" s="11"/>
      <c r="N835" s="11"/>
      <c r="O835" s="11"/>
      <c r="P835" s="11"/>
      <c r="Q835" s="11"/>
      <c r="R835" s="11"/>
    </row>
    <row r="836" ht="15.75" customHeight="1">
      <c r="B836" s="11"/>
      <c r="C836" s="11"/>
      <c r="D836" s="11"/>
      <c r="E836" s="11"/>
      <c r="F836" s="11"/>
      <c r="G836" s="11"/>
      <c r="H836" s="11"/>
      <c r="I836" s="11"/>
      <c r="J836" s="11"/>
      <c r="K836" s="11"/>
      <c r="L836" s="11"/>
      <c r="M836" s="11"/>
      <c r="N836" s="11"/>
      <c r="O836" s="11"/>
      <c r="P836" s="11"/>
      <c r="Q836" s="11"/>
      <c r="R836" s="11"/>
    </row>
    <row r="837" ht="15.75" customHeight="1">
      <c r="B837" s="11"/>
      <c r="C837" s="11"/>
      <c r="D837" s="11"/>
      <c r="E837" s="11"/>
      <c r="F837" s="11"/>
      <c r="G837" s="11"/>
      <c r="H837" s="11"/>
      <c r="I837" s="11"/>
      <c r="J837" s="11"/>
      <c r="K837" s="11"/>
      <c r="L837" s="11"/>
      <c r="M837" s="11"/>
      <c r="N837" s="11"/>
      <c r="O837" s="11"/>
      <c r="P837" s="11"/>
      <c r="Q837" s="11"/>
      <c r="R837" s="11"/>
    </row>
    <row r="838" ht="15.75" customHeight="1">
      <c r="B838" s="11"/>
      <c r="C838" s="11"/>
      <c r="D838" s="11"/>
      <c r="E838" s="11"/>
      <c r="F838" s="11"/>
      <c r="G838" s="11"/>
      <c r="H838" s="11"/>
      <c r="I838" s="11"/>
      <c r="J838" s="11"/>
      <c r="K838" s="11"/>
      <c r="L838" s="11"/>
      <c r="M838" s="11"/>
      <c r="N838" s="11"/>
      <c r="O838" s="11"/>
      <c r="P838" s="11"/>
      <c r="Q838" s="11"/>
      <c r="R838" s="11"/>
    </row>
    <row r="839" ht="15.75" customHeight="1">
      <c r="B839" s="11"/>
      <c r="C839" s="11"/>
      <c r="D839" s="11"/>
      <c r="E839" s="11"/>
      <c r="F839" s="11"/>
      <c r="G839" s="11"/>
      <c r="H839" s="11"/>
      <c r="I839" s="11"/>
      <c r="J839" s="11"/>
      <c r="K839" s="11"/>
      <c r="L839" s="11"/>
      <c r="M839" s="11"/>
      <c r="N839" s="11"/>
      <c r="O839" s="11"/>
      <c r="P839" s="11"/>
      <c r="Q839" s="11"/>
      <c r="R839" s="11"/>
    </row>
    <row r="840" ht="15.75" customHeight="1">
      <c r="B840" s="11"/>
      <c r="C840" s="11"/>
      <c r="D840" s="11"/>
      <c r="E840" s="11"/>
      <c r="F840" s="11"/>
      <c r="G840" s="11"/>
      <c r="H840" s="11"/>
      <c r="I840" s="11"/>
      <c r="J840" s="11"/>
      <c r="K840" s="11"/>
      <c r="L840" s="11"/>
      <c r="M840" s="11"/>
      <c r="N840" s="11"/>
      <c r="O840" s="11"/>
      <c r="P840" s="11"/>
      <c r="Q840" s="11"/>
      <c r="R840" s="11"/>
    </row>
    <row r="841" ht="15.75" customHeight="1">
      <c r="B841" s="11"/>
      <c r="C841" s="11"/>
      <c r="D841" s="11"/>
      <c r="E841" s="11"/>
      <c r="F841" s="11"/>
      <c r="G841" s="11"/>
      <c r="H841" s="11"/>
      <c r="I841" s="11"/>
      <c r="J841" s="11"/>
      <c r="K841" s="11"/>
      <c r="L841" s="11"/>
      <c r="M841" s="11"/>
      <c r="N841" s="11"/>
      <c r="O841" s="11"/>
      <c r="P841" s="11"/>
      <c r="Q841" s="11"/>
      <c r="R841" s="11"/>
    </row>
    <row r="842" ht="15.75" customHeight="1">
      <c r="B842" s="11"/>
      <c r="C842" s="11"/>
      <c r="D842" s="11"/>
      <c r="E842" s="11"/>
      <c r="F842" s="11"/>
      <c r="G842" s="11"/>
      <c r="H842" s="11"/>
      <c r="I842" s="11"/>
      <c r="J842" s="11"/>
      <c r="K842" s="11"/>
      <c r="L842" s="11"/>
      <c r="M842" s="11"/>
      <c r="N842" s="11"/>
      <c r="O842" s="11"/>
      <c r="P842" s="11"/>
      <c r="Q842" s="11"/>
      <c r="R842" s="11"/>
    </row>
    <row r="843" ht="15.75" customHeight="1">
      <c r="B843" s="11"/>
      <c r="C843" s="11"/>
      <c r="D843" s="11"/>
      <c r="E843" s="11"/>
      <c r="F843" s="11"/>
      <c r="G843" s="11"/>
      <c r="H843" s="11"/>
      <c r="I843" s="11"/>
      <c r="J843" s="11"/>
      <c r="K843" s="11"/>
      <c r="L843" s="11"/>
      <c r="M843" s="11"/>
      <c r="N843" s="11"/>
      <c r="O843" s="11"/>
      <c r="P843" s="11"/>
      <c r="Q843" s="11"/>
      <c r="R843" s="11"/>
    </row>
    <row r="844" ht="15.75" customHeight="1">
      <c r="B844" s="11"/>
      <c r="C844" s="11"/>
      <c r="D844" s="11"/>
      <c r="E844" s="11"/>
      <c r="F844" s="11"/>
      <c r="G844" s="11"/>
      <c r="H844" s="11"/>
      <c r="I844" s="11"/>
      <c r="J844" s="11"/>
      <c r="K844" s="11"/>
      <c r="L844" s="11"/>
      <c r="M844" s="11"/>
      <c r="N844" s="11"/>
      <c r="O844" s="11"/>
      <c r="P844" s="11"/>
      <c r="Q844" s="11"/>
      <c r="R844" s="11"/>
    </row>
    <row r="845" ht="15.75" customHeight="1">
      <c r="B845" s="11"/>
      <c r="C845" s="11"/>
      <c r="D845" s="11"/>
      <c r="E845" s="11"/>
      <c r="F845" s="11"/>
      <c r="G845" s="11"/>
      <c r="H845" s="11"/>
      <c r="I845" s="11"/>
      <c r="J845" s="11"/>
      <c r="K845" s="11"/>
      <c r="L845" s="11"/>
      <c r="M845" s="11"/>
      <c r="N845" s="11"/>
      <c r="O845" s="11"/>
      <c r="P845" s="11"/>
      <c r="Q845" s="11"/>
      <c r="R845" s="11"/>
    </row>
    <row r="846" ht="15.75" customHeight="1">
      <c r="B846" s="11"/>
      <c r="C846" s="11"/>
      <c r="D846" s="11"/>
      <c r="E846" s="11"/>
      <c r="F846" s="11"/>
      <c r="G846" s="11"/>
      <c r="H846" s="11"/>
      <c r="I846" s="11"/>
      <c r="J846" s="11"/>
      <c r="K846" s="11"/>
      <c r="L846" s="11"/>
      <c r="M846" s="11"/>
      <c r="N846" s="11"/>
      <c r="O846" s="11"/>
      <c r="P846" s="11"/>
      <c r="Q846" s="11"/>
      <c r="R846" s="11"/>
    </row>
    <row r="847" ht="15.75" customHeight="1">
      <c r="B847" s="11"/>
      <c r="C847" s="11"/>
      <c r="D847" s="11"/>
      <c r="E847" s="11"/>
      <c r="F847" s="11"/>
      <c r="G847" s="11"/>
      <c r="H847" s="11"/>
      <c r="I847" s="11"/>
      <c r="J847" s="11"/>
      <c r="K847" s="11"/>
      <c r="L847" s="11"/>
      <c r="M847" s="11"/>
      <c r="N847" s="11"/>
      <c r="O847" s="11"/>
      <c r="P847" s="11"/>
      <c r="Q847" s="11"/>
      <c r="R847" s="11"/>
    </row>
    <row r="848" ht="15.75" customHeight="1">
      <c r="B848" s="11"/>
      <c r="C848" s="11"/>
      <c r="D848" s="11"/>
      <c r="E848" s="11"/>
      <c r="F848" s="11"/>
      <c r="G848" s="11"/>
      <c r="H848" s="11"/>
      <c r="I848" s="11"/>
      <c r="J848" s="11"/>
      <c r="K848" s="11"/>
      <c r="L848" s="11"/>
      <c r="M848" s="11"/>
      <c r="N848" s="11"/>
      <c r="O848" s="11"/>
      <c r="P848" s="11"/>
      <c r="Q848" s="11"/>
      <c r="R848" s="11"/>
    </row>
    <row r="849" ht="15.75" customHeight="1">
      <c r="B849" s="11"/>
      <c r="C849" s="11"/>
      <c r="D849" s="11"/>
      <c r="E849" s="11"/>
      <c r="F849" s="11"/>
      <c r="G849" s="11"/>
      <c r="H849" s="11"/>
      <c r="I849" s="11"/>
      <c r="J849" s="11"/>
      <c r="K849" s="11"/>
      <c r="L849" s="11"/>
      <c r="M849" s="11"/>
      <c r="N849" s="11"/>
      <c r="O849" s="11"/>
      <c r="P849" s="11"/>
      <c r="Q849" s="11"/>
      <c r="R849" s="11"/>
    </row>
    <row r="850" ht="15.75" customHeight="1">
      <c r="B850" s="11"/>
      <c r="C850" s="11"/>
      <c r="D850" s="11"/>
      <c r="E850" s="11"/>
      <c r="F850" s="11"/>
      <c r="G850" s="11"/>
      <c r="H850" s="11"/>
      <c r="I850" s="11"/>
      <c r="J850" s="11"/>
      <c r="K850" s="11"/>
      <c r="L850" s="11"/>
      <c r="M850" s="11"/>
      <c r="N850" s="11"/>
      <c r="O850" s="11"/>
      <c r="P850" s="11"/>
      <c r="Q850" s="11"/>
      <c r="R850" s="11"/>
    </row>
    <row r="851" ht="15.75" customHeight="1">
      <c r="B851" s="11"/>
      <c r="C851" s="11"/>
      <c r="D851" s="11"/>
      <c r="E851" s="11"/>
      <c r="F851" s="11"/>
      <c r="G851" s="11"/>
      <c r="H851" s="11"/>
      <c r="I851" s="11"/>
      <c r="J851" s="11"/>
      <c r="K851" s="11"/>
      <c r="L851" s="11"/>
      <c r="M851" s="11"/>
      <c r="N851" s="11"/>
      <c r="O851" s="11"/>
      <c r="P851" s="11"/>
      <c r="Q851" s="11"/>
      <c r="R851" s="11"/>
    </row>
    <row r="852" ht="15.75" customHeight="1">
      <c r="B852" s="11"/>
      <c r="C852" s="11"/>
      <c r="D852" s="11"/>
      <c r="E852" s="11"/>
      <c r="F852" s="11"/>
      <c r="G852" s="11"/>
      <c r="H852" s="11"/>
      <c r="I852" s="11"/>
      <c r="J852" s="11"/>
      <c r="K852" s="11"/>
      <c r="L852" s="11"/>
      <c r="M852" s="11"/>
      <c r="N852" s="11"/>
      <c r="O852" s="11"/>
      <c r="P852" s="11"/>
      <c r="Q852" s="11"/>
      <c r="R852" s="11"/>
    </row>
    <row r="853" ht="15.75" customHeight="1">
      <c r="B853" s="11"/>
      <c r="C853" s="11"/>
      <c r="D853" s="11"/>
      <c r="E853" s="11"/>
      <c r="F853" s="11"/>
      <c r="G853" s="11"/>
      <c r="H853" s="11"/>
      <c r="I853" s="11"/>
      <c r="J853" s="11"/>
      <c r="K853" s="11"/>
      <c r="L853" s="11"/>
      <c r="M853" s="11"/>
      <c r="N853" s="11"/>
      <c r="O853" s="11"/>
      <c r="P853" s="11"/>
      <c r="Q853" s="11"/>
      <c r="R853" s="11"/>
    </row>
    <row r="854" ht="15.75" customHeight="1">
      <c r="B854" s="11"/>
      <c r="C854" s="11"/>
      <c r="D854" s="11"/>
      <c r="E854" s="11"/>
      <c r="F854" s="11"/>
      <c r="G854" s="11"/>
      <c r="H854" s="11"/>
      <c r="I854" s="11"/>
      <c r="J854" s="11"/>
      <c r="K854" s="11"/>
      <c r="L854" s="11"/>
      <c r="M854" s="11"/>
      <c r="N854" s="11"/>
      <c r="O854" s="11"/>
      <c r="P854" s="11"/>
      <c r="Q854" s="11"/>
      <c r="R854" s="11"/>
    </row>
    <row r="855" ht="15.75" customHeight="1">
      <c r="B855" s="11"/>
      <c r="C855" s="11"/>
      <c r="D855" s="11"/>
      <c r="E855" s="11"/>
      <c r="F855" s="11"/>
      <c r="G855" s="11"/>
      <c r="H855" s="11"/>
      <c r="I855" s="11"/>
      <c r="J855" s="11"/>
      <c r="K855" s="11"/>
      <c r="L855" s="11"/>
      <c r="M855" s="11"/>
      <c r="N855" s="11"/>
      <c r="O855" s="11"/>
      <c r="P855" s="11"/>
      <c r="Q855" s="11"/>
      <c r="R855" s="11"/>
    </row>
    <row r="856" ht="15.75" customHeight="1">
      <c r="B856" s="11"/>
      <c r="C856" s="11"/>
      <c r="D856" s="11"/>
      <c r="E856" s="11"/>
      <c r="F856" s="11"/>
      <c r="G856" s="11"/>
      <c r="H856" s="11"/>
      <c r="I856" s="11"/>
      <c r="J856" s="11"/>
      <c r="K856" s="11"/>
      <c r="L856" s="11"/>
      <c r="M856" s="11"/>
      <c r="N856" s="11"/>
      <c r="O856" s="11"/>
      <c r="P856" s="11"/>
      <c r="Q856" s="11"/>
      <c r="R856" s="11"/>
    </row>
    <row r="857" ht="15.75" customHeight="1">
      <c r="B857" s="11"/>
      <c r="C857" s="11"/>
      <c r="D857" s="11"/>
      <c r="E857" s="11"/>
      <c r="F857" s="11"/>
      <c r="G857" s="11"/>
      <c r="H857" s="11"/>
      <c r="I857" s="11"/>
      <c r="J857" s="11"/>
      <c r="K857" s="11"/>
      <c r="L857" s="11"/>
      <c r="M857" s="11"/>
      <c r="N857" s="11"/>
      <c r="O857" s="11"/>
      <c r="P857" s="11"/>
      <c r="Q857" s="11"/>
      <c r="R857" s="11"/>
    </row>
    <row r="858" ht="15.75" customHeight="1">
      <c r="B858" s="11"/>
      <c r="C858" s="11"/>
      <c r="D858" s="11"/>
      <c r="E858" s="11"/>
      <c r="F858" s="11"/>
      <c r="G858" s="11"/>
      <c r="H858" s="11"/>
      <c r="I858" s="11"/>
      <c r="J858" s="11"/>
      <c r="K858" s="11"/>
      <c r="L858" s="11"/>
      <c r="M858" s="11"/>
      <c r="N858" s="11"/>
      <c r="O858" s="11"/>
      <c r="P858" s="11"/>
      <c r="Q858" s="11"/>
      <c r="R858" s="11"/>
    </row>
    <row r="859" ht="15.75" customHeight="1">
      <c r="B859" s="11"/>
      <c r="C859" s="11"/>
      <c r="D859" s="11"/>
      <c r="E859" s="11"/>
      <c r="F859" s="11"/>
      <c r="G859" s="11"/>
      <c r="H859" s="11"/>
      <c r="I859" s="11"/>
      <c r="J859" s="11"/>
      <c r="K859" s="11"/>
      <c r="L859" s="11"/>
      <c r="M859" s="11"/>
      <c r="N859" s="11"/>
      <c r="O859" s="11"/>
      <c r="P859" s="11"/>
      <c r="Q859" s="11"/>
      <c r="R859" s="11"/>
    </row>
    <row r="860" ht="15.75" customHeight="1">
      <c r="B860" s="11"/>
      <c r="C860" s="11"/>
      <c r="D860" s="11"/>
      <c r="E860" s="11"/>
      <c r="F860" s="11"/>
      <c r="G860" s="11"/>
      <c r="H860" s="11"/>
      <c r="I860" s="11"/>
      <c r="J860" s="11"/>
      <c r="K860" s="11"/>
      <c r="L860" s="11"/>
      <c r="M860" s="11"/>
      <c r="N860" s="11"/>
      <c r="O860" s="11"/>
      <c r="P860" s="11"/>
      <c r="Q860" s="11"/>
      <c r="R860" s="11"/>
    </row>
    <row r="861" ht="15.75" customHeight="1">
      <c r="B861" s="11"/>
      <c r="C861" s="11"/>
      <c r="D861" s="11"/>
      <c r="E861" s="11"/>
      <c r="F861" s="11"/>
      <c r="G861" s="11"/>
      <c r="H861" s="11"/>
      <c r="I861" s="11"/>
      <c r="J861" s="11"/>
      <c r="K861" s="11"/>
      <c r="L861" s="11"/>
      <c r="M861" s="11"/>
      <c r="N861" s="11"/>
      <c r="O861" s="11"/>
      <c r="P861" s="11"/>
      <c r="Q861" s="11"/>
      <c r="R861" s="11"/>
    </row>
    <row r="862" ht="15.75" customHeight="1">
      <c r="B862" s="11"/>
      <c r="C862" s="11"/>
      <c r="D862" s="11"/>
      <c r="E862" s="11"/>
      <c r="F862" s="11"/>
      <c r="G862" s="11"/>
      <c r="H862" s="11"/>
      <c r="I862" s="11"/>
      <c r="J862" s="11"/>
      <c r="K862" s="11"/>
      <c r="L862" s="11"/>
      <c r="M862" s="11"/>
      <c r="N862" s="11"/>
      <c r="O862" s="11"/>
      <c r="P862" s="11"/>
      <c r="Q862" s="11"/>
      <c r="R862" s="11"/>
    </row>
    <row r="863" ht="15.75" customHeight="1">
      <c r="B863" s="11"/>
      <c r="C863" s="11"/>
      <c r="D863" s="11"/>
      <c r="E863" s="11"/>
      <c r="F863" s="11"/>
      <c r="G863" s="11"/>
      <c r="H863" s="11"/>
      <c r="I863" s="11"/>
      <c r="J863" s="11"/>
      <c r="K863" s="11"/>
      <c r="L863" s="11"/>
      <c r="M863" s="11"/>
      <c r="N863" s="11"/>
      <c r="O863" s="11"/>
      <c r="P863" s="11"/>
      <c r="Q863" s="11"/>
      <c r="R863" s="11"/>
    </row>
    <row r="864" ht="15.75" customHeight="1">
      <c r="B864" s="11"/>
      <c r="C864" s="11"/>
      <c r="D864" s="11"/>
      <c r="E864" s="11"/>
      <c r="F864" s="11"/>
      <c r="G864" s="11"/>
      <c r="H864" s="11"/>
      <c r="I864" s="11"/>
      <c r="J864" s="11"/>
      <c r="K864" s="11"/>
      <c r="L864" s="11"/>
      <c r="M864" s="11"/>
      <c r="N864" s="11"/>
      <c r="O864" s="11"/>
      <c r="P864" s="11"/>
      <c r="Q864" s="11"/>
      <c r="R864" s="11"/>
    </row>
    <row r="865" ht="15.75" customHeight="1">
      <c r="B865" s="11"/>
      <c r="C865" s="11"/>
      <c r="D865" s="11"/>
      <c r="E865" s="11"/>
      <c r="F865" s="11"/>
      <c r="G865" s="11"/>
      <c r="H865" s="11"/>
      <c r="I865" s="11"/>
      <c r="J865" s="11"/>
      <c r="K865" s="11"/>
      <c r="L865" s="11"/>
      <c r="M865" s="11"/>
      <c r="N865" s="11"/>
      <c r="O865" s="11"/>
      <c r="P865" s="11"/>
      <c r="Q865" s="11"/>
      <c r="R865" s="11"/>
    </row>
    <row r="866" ht="15.75" customHeight="1">
      <c r="B866" s="11"/>
      <c r="C866" s="11"/>
      <c r="D866" s="11"/>
      <c r="E866" s="11"/>
      <c r="F866" s="11"/>
      <c r="G866" s="11"/>
      <c r="H866" s="11"/>
      <c r="I866" s="11"/>
      <c r="J866" s="11"/>
      <c r="K866" s="11"/>
      <c r="L866" s="11"/>
      <c r="M866" s="11"/>
      <c r="N866" s="11"/>
      <c r="O866" s="11"/>
      <c r="P866" s="11"/>
      <c r="Q866" s="11"/>
      <c r="R866" s="11"/>
    </row>
    <row r="867" ht="15.75" customHeight="1">
      <c r="B867" s="11"/>
      <c r="C867" s="11"/>
      <c r="D867" s="11"/>
      <c r="E867" s="11"/>
      <c r="F867" s="11"/>
      <c r="G867" s="11"/>
      <c r="H867" s="11"/>
      <c r="I867" s="11"/>
      <c r="J867" s="11"/>
      <c r="K867" s="11"/>
      <c r="L867" s="11"/>
      <c r="M867" s="11"/>
      <c r="N867" s="11"/>
      <c r="O867" s="11"/>
      <c r="P867" s="11"/>
      <c r="Q867" s="11"/>
      <c r="R867" s="11"/>
    </row>
    <row r="868" ht="15.75" customHeight="1">
      <c r="B868" s="11"/>
      <c r="C868" s="11"/>
      <c r="D868" s="11"/>
      <c r="E868" s="11"/>
      <c r="F868" s="11"/>
      <c r="G868" s="11"/>
      <c r="H868" s="11"/>
      <c r="I868" s="11"/>
      <c r="J868" s="11"/>
      <c r="K868" s="11"/>
      <c r="L868" s="11"/>
      <c r="M868" s="11"/>
      <c r="N868" s="11"/>
      <c r="O868" s="11"/>
      <c r="P868" s="11"/>
      <c r="Q868" s="11"/>
      <c r="R868" s="11"/>
    </row>
    <row r="869" ht="15.75" customHeight="1">
      <c r="B869" s="11"/>
      <c r="C869" s="11"/>
      <c r="D869" s="11"/>
      <c r="E869" s="11"/>
      <c r="F869" s="11"/>
      <c r="G869" s="11"/>
      <c r="H869" s="11"/>
      <c r="I869" s="11"/>
      <c r="J869" s="11"/>
      <c r="K869" s="11"/>
      <c r="L869" s="11"/>
      <c r="M869" s="11"/>
      <c r="N869" s="11"/>
      <c r="O869" s="11"/>
      <c r="P869" s="11"/>
      <c r="Q869" s="11"/>
      <c r="R869" s="11"/>
    </row>
    <row r="870" ht="15.75" customHeight="1">
      <c r="B870" s="11"/>
      <c r="C870" s="11"/>
      <c r="D870" s="11"/>
      <c r="E870" s="11"/>
      <c r="F870" s="11"/>
      <c r="G870" s="11"/>
      <c r="H870" s="11"/>
      <c r="I870" s="11"/>
      <c r="J870" s="11"/>
      <c r="K870" s="11"/>
      <c r="L870" s="11"/>
      <c r="M870" s="11"/>
      <c r="N870" s="11"/>
      <c r="O870" s="11"/>
      <c r="P870" s="11"/>
      <c r="Q870" s="11"/>
      <c r="R870" s="11"/>
    </row>
    <row r="871" ht="15.75" customHeight="1">
      <c r="B871" s="11"/>
      <c r="C871" s="11"/>
      <c r="D871" s="11"/>
      <c r="E871" s="11"/>
      <c r="F871" s="11"/>
      <c r="G871" s="11"/>
      <c r="H871" s="11"/>
      <c r="I871" s="11"/>
      <c r="J871" s="11"/>
      <c r="K871" s="11"/>
      <c r="L871" s="11"/>
      <c r="M871" s="11"/>
      <c r="N871" s="11"/>
      <c r="O871" s="11"/>
      <c r="P871" s="11"/>
      <c r="Q871" s="11"/>
      <c r="R871" s="11"/>
    </row>
    <row r="872" ht="15.75" customHeight="1">
      <c r="B872" s="11"/>
      <c r="C872" s="11"/>
      <c r="D872" s="11"/>
      <c r="E872" s="11"/>
      <c r="F872" s="11"/>
      <c r="G872" s="11"/>
      <c r="H872" s="11"/>
      <c r="I872" s="11"/>
      <c r="J872" s="11"/>
      <c r="K872" s="11"/>
      <c r="L872" s="11"/>
      <c r="M872" s="11"/>
      <c r="N872" s="11"/>
      <c r="O872" s="11"/>
      <c r="P872" s="11"/>
      <c r="Q872" s="11"/>
      <c r="R872" s="11"/>
    </row>
    <row r="873" ht="15.75" customHeight="1">
      <c r="B873" s="11"/>
      <c r="C873" s="11"/>
      <c r="D873" s="11"/>
      <c r="E873" s="11"/>
      <c r="F873" s="11"/>
      <c r="G873" s="11"/>
      <c r="H873" s="11"/>
      <c r="I873" s="11"/>
      <c r="J873" s="11"/>
      <c r="K873" s="11"/>
      <c r="L873" s="11"/>
      <c r="M873" s="11"/>
      <c r="N873" s="11"/>
      <c r="O873" s="11"/>
      <c r="P873" s="11"/>
      <c r="Q873" s="11"/>
      <c r="R873" s="11"/>
    </row>
    <row r="874" ht="15.75" customHeight="1">
      <c r="B874" s="11"/>
      <c r="C874" s="11"/>
      <c r="D874" s="11"/>
      <c r="E874" s="11"/>
      <c r="F874" s="11"/>
      <c r="G874" s="11"/>
      <c r="H874" s="11"/>
      <c r="I874" s="11"/>
      <c r="J874" s="11"/>
      <c r="K874" s="11"/>
      <c r="L874" s="11"/>
      <c r="M874" s="11"/>
      <c r="N874" s="11"/>
      <c r="O874" s="11"/>
      <c r="P874" s="11"/>
      <c r="Q874" s="11"/>
      <c r="R874" s="11"/>
    </row>
    <row r="875" ht="15.75" customHeight="1">
      <c r="B875" s="11"/>
      <c r="C875" s="11"/>
      <c r="D875" s="11"/>
      <c r="E875" s="11"/>
      <c r="F875" s="11"/>
      <c r="G875" s="11"/>
      <c r="H875" s="11"/>
      <c r="I875" s="11"/>
      <c r="J875" s="11"/>
      <c r="K875" s="11"/>
      <c r="L875" s="11"/>
      <c r="M875" s="11"/>
      <c r="N875" s="11"/>
      <c r="O875" s="11"/>
      <c r="P875" s="11"/>
      <c r="Q875" s="11"/>
      <c r="R875" s="11"/>
    </row>
    <row r="876" ht="15.75" customHeight="1">
      <c r="B876" s="11"/>
      <c r="C876" s="11"/>
      <c r="D876" s="11"/>
      <c r="E876" s="11"/>
      <c r="F876" s="11"/>
      <c r="G876" s="11"/>
      <c r="H876" s="11"/>
      <c r="I876" s="11"/>
      <c r="J876" s="11"/>
      <c r="K876" s="11"/>
      <c r="L876" s="11"/>
      <c r="M876" s="11"/>
      <c r="N876" s="11"/>
      <c r="O876" s="11"/>
      <c r="P876" s="11"/>
      <c r="Q876" s="11"/>
      <c r="R876" s="11"/>
    </row>
    <row r="877" ht="15.75" customHeight="1">
      <c r="B877" s="11"/>
      <c r="C877" s="11"/>
      <c r="D877" s="11"/>
      <c r="E877" s="11"/>
      <c r="F877" s="11"/>
      <c r="G877" s="11"/>
      <c r="H877" s="11"/>
      <c r="I877" s="11"/>
      <c r="J877" s="11"/>
      <c r="K877" s="11"/>
      <c r="L877" s="11"/>
      <c r="M877" s="11"/>
      <c r="N877" s="11"/>
      <c r="O877" s="11"/>
      <c r="P877" s="11"/>
      <c r="Q877" s="11"/>
      <c r="R877" s="11"/>
    </row>
    <row r="878" ht="15.75" customHeight="1">
      <c r="B878" s="11"/>
      <c r="C878" s="11"/>
      <c r="D878" s="11"/>
      <c r="E878" s="11"/>
      <c r="F878" s="11"/>
      <c r="G878" s="11"/>
      <c r="H878" s="11"/>
      <c r="I878" s="11"/>
      <c r="J878" s="11"/>
      <c r="K878" s="11"/>
      <c r="L878" s="11"/>
      <c r="M878" s="11"/>
      <c r="N878" s="11"/>
      <c r="O878" s="11"/>
      <c r="P878" s="11"/>
      <c r="Q878" s="11"/>
      <c r="R878" s="11"/>
    </row>
    <row r="879" ht="15.75" customHeight="1">
      <c r="B879" s="11"/>
      <c r="C879" s="11"/>
      <c r="D879" s="11"/>
      <c r="E879" s="11"/>
      <c r="F879" s="11"/>
      <c r="G879" s="11"/>
      <c r="H879" s="11"/>
      <c r="I879" s="11"/>
      <c r="J879" s="11"/>
      <c r="K879" s="11"/>
      <c r="L879" s="11"/>
      <c r="M879" s="11"/>
      <c r="N879" s="11"/>
      <c r="O879" s="11"/>
      <c r="P879" s="11"/>
      <c r="Q879" s="11"/>
      <c r="R879" s="11"/>
    </row>
    <row r="880" ht="15.75" customHeight="1">
      <c r="B880" s="11"/>
      <c r="C880" s="11"/>
      <c r="D880" s="11"/>
      <c r="E880" s="11"/>
      <c r="F880" s="11"/>
      <c r="G880" s="11"/>
      <c r="H880" s="11"/>
      <c r="I880" s="11"/>
      <c r="J880" s="11"/>
      <c r="K880" s="11"/>
      <c r="L880" s="11"/>
      <c r="M880" s="11"/>
      <c r="N880" s="11"/>
      <c r="O880" s="11"/>
      <c r="P880" s="11"/>
      <c r="Q880" s="11"/>
      <c r="R880" s="11"/>
    </row>
    <row r="881" ht="15.75" customHeight="1">
      <c r="B881" s="11"/>
      <c r="C881" s="11"/>
      <c r="D881" s="11"/>
      <c r="E881" s="11"/>
      <c r="F881" s="11"/>
      <c r="G881" s="11"/>
      <c r="H881" s="11"/>
      <c r="I881" s="11"/>
      <c r="J881" s="11"/>
      <c r="K881" s="11"/>
      <c r="L881" s="11"/>
      <c r="M881" s="11"/>
      <c r="N881" s="11"/>
      <c r="O881" s="11"/>
      <c r="P881" s="11"/>
      <c r="Q881" s="11"/>
      <c r="R881" s="11"/>
    </row>
    <row r="882" ht="15.75" customHeight="1">
      <c r="B882" s="11"/>
      <c r="C882" s="11"/>
      <c r="D882" s="11"/>
      <c r="E882" s="11"/>
      <c r="F882" s="11"/>
      <c r="G882" s="11"/>
      <c r="H882" s="11"/>
      <c r="I882" s="11"/>
      <c r="J882" s="11"/>
      <c r="K882" s="11"/>
      <c r="L882" s="11"/>
      <c r="M882" s="11"/>
      <c r="N882" s="11"/>
      <c r="O882" s="11"/>
      <c r="P882" s="11"/>
      <c r="Q882" s="11"/>
      <c r="R882" s="11"/>
    </row>
    <row r="883" ht="15.75" customHeight="1">
      <c r="B883" s="11"/>
      <c r="C883" s="11"/>
      <c r="D883" s="11"/>
      <c r="E883" s="11"/>
      <c r="F883" s="11"/>
      <c r="G883" s="11"/>
      <c r="H883" s="11"/>
      <c r="I883" s="11"/>
      <c r="J883" s="11"/>
      <c r="K883" s="11"/>
      <c r="L883" s="11"/>
      <c r="M883" s="11"/>
      <c r="N883" s="11"/>
      <c r="O883" s="11"/>
      <c r="P883" s="11"/>
      <c r="Q883" s="11"/>
      <c r="R883" s="11"/>
    </row>
    <row r="884" ht="15.75" customHeight="1">
      <c r="B884" s="11"/>
      <c r="C884" s="11"/>
      <c r="D884" s="11"/>
      <c r="E884" s="11"/>
      <c r="F884" s="11"/>
      <c r="G884" s="11"/>
      <c r="H884" s="11"/>
      <c r="I884" s="11"/>
      <c r="J884" s="11"/>
      <c r="K884" s="11"/>
      <c r="L884" s="11"/>
      <c r="M884" s="11"/>
      <c r="N884" s="11"/>
      <c r="O884" s="11"/>
      <c r="P884" s="11"/>
      <c r="Q884" s="11"/>
      <c r="R884" s="11"/>
    </row>
    <row r="885" ht="15.75" customHeight="1">
      <c r="B885" s="11"/>
      <c r="C885" s="11"/>
      <c r="D885" s="11"/>
      <c r="E885" s="11"/>
      <c r="F885" s="11"/>
      <c r="G885" s="11"/>
      <c r="H885" s="11"/>
      <c r="I885" s="11"/>
      <c r="J885" s="11"/>
      <c r="K885" s="11"/>
      <c r="L885" s="11"/>
      <c r="M885" s="11"/>
      <c r="N885" s="11"/>
      <c r="O885" s="11"/>
      <c r="P885" s="11"/>
      <c r="Q885" s="11"/>
      <c r="R885" s="11"/>
    </row>
    <row r="886" ht="15.75" customHeight="1">
      <c r="B886" s="11"/>
      <c r="C886" s="11"/>
      <c r="D886" s="11"/>
      <c r="E886" s="11"/>
      <c r="F886" s="11"/>
      <c r="G886" s="11"/>
      <c r="H886" s="11"/>
      <c r="I886" s="11"/>
      <c r="J886" s="11"/>
      <c r="K886" s="11"/>
      <c r="L886" s="11"/>
      <c r="M886" s="11"/>
      <c r="N886" s="11"/>
      <c r="O886" s="11"/>
      <c r="P886" s="11"/>
      <c r="Q886" s="11"/>
      <c r="R886" s="11"/>
    </row>
    <row r="887" ht="15.75" customHeight="1">
      <c r="B887" s="11"/>
      <c r="C887" s="11"/>
      <c r="D887" s="11"/>
      <c r="E887" s="11"/>
      <c r="F887" s="11"/>
      <c r="G887" s="11"/>
      <c r="H887" s="11"/>
      <c r="I887" s="11"/>
      <c r="J887" s="11"/>
      <c r="K887" s="11"/>
      <c r="L887" s="11"/>
      <c r="M887" s="11"/>
      <c r="N887" s="11"/>
      <c r="O887" s="11"/>
      <c r="P887" s="11"/>
      <c r="Q887" s="11"/>
      <c r="R887" s="11"/>
    </row>
    <row r="888" ht="15.75" customHeight="1">
      <c r="B888" s="11"/>
      <c r="C888" s="11"/>
      <c r="D888" s="11"/>
      <c r="E888" s="11"/>
      <c r="F888" s="11"/>
      <c r="G888" s="11"/>
      <c r="H888" s="11"/>
      <c r="I888" s="11"/>
      <c r="J888" s="11"/>
      <c r="K888" s="11"/>
      <c r="L888" s="11"/>
      <c r="M888" s="11"/>
      <c r="N888" s="11"/>
      <c r="O888" s="11"/>
      <c r="P888" s="11"/>
      <c r="Q888" s="11"/>
      <c r="R888" s="11"/>
    </row>
    <row r="889" ht="15.75" customHeight="1">
      <c r="B889" s="11"/>
      <c r="C889" s="11"/>
      <c r="D889" s="11"/>
      <c r="E889" s="11"/>
      <c r="F889" s="11"/>
      <c r="G889" s="11"/>
      <c r="H889" s="11"/>
      <c r="I889" s="11"/>
      <c r="J889" s="11"/>
      <c r="K889" s="11"/>
      <c r="L889" s="11"/>
      <c r="M889" s="11"/>
      <c r="N889" s="11"/>
      <c r="O889" s="11"/>
      <c r="P889" s="11"/>
      <c r="Q889" s="11"/>
      <c r="R889" s="11"/>
    </row>
    <row r="890" ht="15.75" customHeight="1">
      <c r="B890" s="11"/>
      <c r="C890" s="11"/>
      <c r="D890" s="11"/>
      <c r="E890" s="11"/>
      <c r="F890" s="11"/>
      <c r="G890" s="11"/>
      <c r="H890" s="11"/>
      <c r="I890" s="11"/>
      <c r="J890" s="11"/>
      <c r="K890" s="11"/>
      <c r="L890" s="11"/>
      <c r="M890" s="11"/>
      <c r="N890" s="11"/>
      <c r="O890" s="11"/>
      <c r="P890" s="11"/>
      <c r="Q890" s="11"/>
      <c r="R890" s="11"/>
    </row>
    <row r="891" ht="15.75" customHeight="1">
      <c r="B891" s="11"/>
      <c r="C891" s="11"/>
      <c r="D891" s="11"/>
      <c r="E891" s="11"/>
      <c r="F891" s="11"/>
      <c r="G891" s="11"/>
      <c r="H891" s="11"/>
      <c r="I891" s="11"/>
      <c r="J891" s="11"/>
      <c r="K891" s="11"/>
      <c r="L891" s="11"/>
      <c r="M891" s="11"/>
      <c r="N891" s="11"/>
      <c r="O891" s="11"/>
      <c r="P891" s="11"/>
      <c r="Q891" s="11"/>
      <c r="R891" s="11"/>
    </row>
    <row r="892" ht="15.75" customHeight="1">
      <c r="B892" s="11"/>
      <c r="C892" s="11"/>
      <c r="D892" s="11"/>
      <c r="E892" s="11"/>
      <c r="F892" s="11"/>
      <c r="G892" s="11"/>
      <c r="H892" s="11"/>
      <c r="I892" s="11"/>
      <c r="J892" s="11"/>
      <c r="K892" s="11"/>
      <c r="L892" s="11"/>
      <c r="M892" s="11"/>
      <c r="N892" s="11"/>
      <c r="O892" s="11"/>
      <c r="P892" s="11"/>
      <c r="Q892" s="11"/>
      <c r="R892" s="11"/>
    </row>
    <row r="893" ht="15.75" customHeight="1">
      <c r="B893" s="11"/>
      <c r="C893" s="11"/>
      <c r="D893" s="11"/>
      <c r="E893" s="11"/>
      <c r="F893" s="11"/>
      <c r="G893" s="11"/>
      <c r="H893" s="11"/>
      <c r="I893" s="11"/>
      <c r="J893" s="11"/>
      <c r="K893" s="11"/>
      <c r="L893" s="11"/>
      <c r="M893" s="11"/>
      <c r="N893" s="11"/>
      <c r="O893" s="11"/>
      <c r="P893" s="11"/>
      <c r="Q893" s="11"/>
      <c r="R893" s="11"/>
    </row>
    <row r="894" ht="15.75" customHeight="1">
      <c r="B894" s="11"/>
      <c r="C894" s="11"/>
      <c r="D894" s="11"/>
      <c r="E894" s="11"/>
      <c r="F894" s="11"/>
      <c r="G894" s="11"/>
      <c r="H894" s="11"/>
      <c r="I894" s="11"/>
      <c r="J894" s="11"/>
      <c r="K894" s="11"/>
      <c r="L894" s="11"/>
      <c r="M894" s="11"/>
      <c r="N894" s="11"/>
      <c r="O894" s="11"/>
      <c r="P894" s="11"/>
      <c r="Q894" s="11"/>
      <c r="R894" s="11"/>
    </row>
    <row r="895" ht="15.75" customHeight="1">
      <c r="B895" s="11"/>
      <c r="C895" s="11"/>
      <c r="D895" s="11"/>
      <c r="E895" s="11"/>
      <c r="F895" s="11"/>
      <c r="G895" s="11"/>
      <c r="H895" s="11"/>
      <c r="I895" s="11"/>
      <c r="J895" s="11"/>
      <c r="K895" s="11"/>
      <c r="L895" s="11"/>
      <c r="M895" s="11"/>
      <c r="N895" s="11"/>
      <c r="O895" s="11"/>
      <c r="P895" s="11"/>
      <c r="Q895" s="11"/>
      <c r="R895" s="11"/>
    </row>
    <row r="896" ht="15.75" customHeight="1">
      <c r="B896" s="11"/>
      <c r="C896" s="11"/>
      <c r="D896" s="11"/>
      <c r="E896" s="11"/>
      <c r="F896" s="11"/>
      <c r="G896" s="11"/>
      <c r="H896" s="11"/>
      <c r="I896" s="11"/>
      <c r="J896" s="11"/>
      <c r="K896" s="11"/>
      <c r="L896" s="11"/>
      <c r="M896" s="11"/>
      <c r="N896" s="11"/>
      <c r="O896" s="11"/>
      <c r="P896" s="11"/>
      <c r="Q896" s="11"/>
      <c r="R896" s="11"/>
    </row>
    <row r="897" ht="15.75" customHeight="1">
      <c r="B897" s="11"/>
      <c r="C897" s="11"/>
      <c r="D897" s="11"/>
      <c r="E897" s="11"/>
      <c r="F897" s="11"/>
      <c r="G897" s="11"/>
      <c r="H897" s="11"/>
      <c r="I897" s="11"/>
      <c r="J897" s="11"/>
      <c r="K897" s="11"/>
      <c r="L897" s="11"/>
      <c r="M897" s="11"/>
      <c r="N897" s="11"/>
      <c r="O897" s="11"/>
      <c r="P897" s="11"/>
      <c r="Q897" s="11"/>
      <c r="R897" s="11"/>
    </row>
    <row r="898" ht="15.75" customHeight="1">
      <c r="B898" s="11"/>
      <c r="C898" s="11"/>
      <c r="D898" s="11"/>
      <c r="E898" s="11"/>
      <c r="F898" s="11"/>
      <c r="G898" s="11"/>
      <c r="H898" s="11"/>
      <c r="I898" s="11"/>
      <c r="J898" s="11"/>
      <c r="K898" s="11"/>
      <c r="L898" s="11"/>
      <c r="M898" s="11"/>
      <c r="N898" s="11"/>
      <c r="O898" s="11"/>
      <c r="P898" s="11"/>
      <c r="Q898" s="11"/>
      <c r="R898" s="11"/>
    </row>
    <row r="899" ht="15.75" customHeight="1">
      <c r="B899" s="11"/>
      <c r="C899" s="11"/>
      <c r="D899" s="11"/>
      <c r="E899" s="11"/>
      <c r="F899" s="11"/>
      <c r="G899" s="11"/>
      <c r="H899" s="11"/>
      <c r="I899" s="11"/>
      <c r="J899" s="11"/>
      <c r="K899" s="11"/>
      <c r="L899" s="11"/>
      <c r="M899" s="11"/>
      <c r="N899" s="11"/>
      <c r="O899" s="11"/>
      <c r="P899" s="11"/>
      <c r="Q899" s="11"/>
      <c r="R899" s="11"/>
    </row>
    <row r="900" ht="15.75" customHeight="1">
      <c r="B900" s="11"/>
      <c r="C900" s="11"/>
      <c r="D900" s="11"/>
      <c r="E900" s="11"/>
      <c r="F900" s="11"/>
      <c r="G900" s="11"/>
      <c r="H900" s="11"/>
      <c r="I900" s="11"/>
      <c r="J900" s="11"/>
      <c r="K900" s="11"/>
      <c r="L900" s="11"/>
      <c r="M900" s="11"/>
      <c r="N900" s="11"/>
      <c r="O900" s="11"/>
      <c r="P900" s="11"/>
      <c r="Q900" s="11"/>
      <c r="R900" s="11"/>
    </row>
    <row r="901" ht="15.75" customHeight="1">
      <c r="B901" s="11"/>
      <c r="C901" s="11"/>
      <c r="D901" s="11"/>
      <c r="E901" s="11"/>
      <c r="F901" s="11"/>
      <c r="G901" s="11"/>
      <c r="H901" s="11"/>
      <c r="I901" s="11"/>
      <c r="J901" s="11"/>
      <c r="K901" s="11"/>
      <c r="L901" s="11"/>
      <c r="M901" s="11"/>
      <c r="N901" s="11"/>
      <c r="O901" s="11"/>
      <c r="P901" s="11"/>
      <c r="Q901" s="11"/>
      <c r="R901" s="11"/>
    </row>
    <row r="902" ht="15.75" customHeight="1">
      <c r="B902" s="11"/>
      <c r="C902" s="11"/>
      <c r="D902" s="11"/>
      <c r="E902" s="11"/>
      <c r="F902" s="11"/>
      <c r="G902" s="11"/>
      <c r="H902" s="11"/>
      <c r="I902" s="11"/>
      <c r="J902" s="11"/>
      <c r="K902" s="11"/>
      <c r="L902" s="11"/>
      <c r="M902" s="11"/>
      <c r="N902" s="11"/>
      <c r="O902" s="11"/>
      <c r="P902" s="11"/>
      <c r="Q902" s="11"/>
      <c r="R902" s="11"/>
    </row>
    <row r="903" ht="15.75" customHeight="1">
      <c r="B903" s="11"/>
      <c r="C903" s="11"/>
      <c r="D903" s="11"/>
      <c r="E903" s="11"/>
      <c r="F903" s="11"/>
      <c r="G903" s="11"/>
      <c r="H903" s="11"/>
      <c r="I903" s="11"/>
      <c r="J903" s="11"/>
      <c r="K903" s="11"/>
      <c r="L903" s="11"/>
      <c r="M903" s="11"/>
      <c r="N903" s="11"/>
      <c r="O903" s="11"/>
      <c r="P903" s="11"/>
      <c r="Q903" s="11"/>
      <c r="R903" s="11"/>
    </row>
    <row r="904" ht="15.75" customHeight="1">
      <c r="B904" s="11"/>
      <c r="C904" s="11"/>
      <c r="D904" s="11"/>
      <c r="E904" s="11"/>
      <c r="F904" s="11"/>
      <c r="G904" s="11"/>
      <c r="H904" s="11"/>
      <c r="I904" s="11"/>
      <c r="J904" s="11"/>
      <c r="K904" s="11"/>
      <c r="L904" s="11"/>
      <c r="M904" s="11"/>
      <c r="N904" s="11"/>
      <c r="O904" s="11"/>
      <c r="P904" s="11"/>
      <c r="Q904" s="11"/>
      <c r="R904" s="11"/>
    </row>
    <row r="905" ht="15.75" customHeight="1">
      <c r="B905" s="11"/>
      <c r="C905" s="11"/>
      <c r="D905" s="11"/>
      <c r="E905" s="11"/>
      <c r="F905" s="11"/>
      <c r="G905" s="11"/>
      <c r="H905" s="11"/>
      <c r="I905" s="11"/>
      <c r="J905" s="11"/>
      <c r="K905" s="11"/>
      <c r="L905" s="11"/>
      <c r="M905" s="11"/>
      <c r="N905" s="11"/>
      <c r="O905" s="11"/>
      <c r="P905" s="11"/>
      <c r="Q905" s="11"/>
      <c r="R905" s="11"/>
    </row>
    <row r="906" ht="15.75" customHeight="1">
      <c r="B906" s="11"/>
      <c r="C906" s="11"/>
      <c r="D906" s="11"/>
      <c r="E906" s="11"/>
      <c r="F906" s="11"/>
      <c r="G906" s="11"/>
      <c r="H906" s="11"/>
      <c r="I906" s="11"/>
      <c r="J906" s="11"/>
      <c r="K906" s="11"/>
      <c r="L906" s="11"/>
      <c r="M906" s="11"/>
      <c r="N906" s="11"/>
      <c r="O906" s="11"/>
      <c r="P906" s="11"/>
      <c r="Q906" s="11"/>
      <c r="R906" s="11"/>
    </row>
    <row r="907" ht="15.75" customHeight="1">
      <c r="B907" s="11"/>
      <c r="C907" s="11"/>
      <c r="D907" s="11"/>
      <c r="E907" s="11"/>
      <c r="F907" s="11"/>
      <c r="G907" s="11"/>
      <c r="H907" s="11"/>
      <c r="I907" s="11"/>
      <c r="J907" s="11"/>
      <c r="K907" s="11"/>
      <c r="L907" s="11"/>
      <c r="M907" s="11"/>
      <c r="N907" s="11"/>
      <c r="O907" s="11"/>
      <c r="P907" s="11"/>
      <c r="Q907" s="11"/>
      <c r="R907" s="11"/>
    </row>
    <row r="908" ht="15.75" customHeight="1">
      <c r="B908" s="11"/>
      <c r="C908" s="11"/>
      <c r="D908" s="11"/>
      <c r="E908" s="11"/>
      <c r="F908" s="11"/>
      <c r="G908" s="11"/>
      <c r="H908" s="11"/>
      <c r="I908" s="11"/>
      <c r="J908" s="11"/>
      <c r="K908" s="11"/>
      <c r="L908" s="11"/>
      <c r="M908" s="11"/>
      <c r="N908" s="11"/>
      <c r="O908" s="11"/>
      <c r="P908" s="11"/>
      <c r="Q908" s="11"/>
      <c r="R908" s="11"/>
    </row>
    <row r="909" ht="15.75" customHeight="1">
      <c r="B909" s="11"/>
      <c r="C909" s="11"/>
      <c r="D909" s="11"/>
      <c r="E909" s="11"/>
      <c r="F909" s="11"/>
      <c r="G909" s="11"/>
      <c r="H909" s="11"/>
      <c r="I909" s="11"/>
      <c r="J909" s="11"/>
      <c r="K909" s="11"/>
      <c r="L909" s="11"/>
      <c r="M909" s="11"/>
      <c r="N909" s="11"/>
      <c r="O909" s="11"/>
      <c r="P909" s="11"/>
      <c r="Q909" s="11"/>
      <c r="R909" s="11"/>
    </row>
    <row r="910" ht="15.75" customHeight="1">
      <c r="B910" s="11"/>
      <c r="C910" s="11"/>
      <c r="D910" s="11"/>
      <c r="E910" s="11"/>
      <c r="F910" s="11"/>
      <c r="G910" s="11"/>
      <c r="H910" s="11"/>
      <c r="I910" s="11"/>
      <c r="J910" s="11"/>
      <c r="K910" s="11"/>
      <c r="L910" s="11"/>
      <c r="M910" s="11"/>
      <c r="N910" s="11"/>
      <c r="O910" s="11"/>
      <c r="P910" s="11"/>
      <c r="Q910" s="11"/>
      <c r="R910" s="11"/>
    </row>
    <row r="911" ht="15.75" customHeight="1">
      <c r="B911" s="11"/>
      <c r="C911" s="11"/>
      <c r="D911" s="11"/>
      <c r="E911" s="11"/>
      <c r="F911" s="11"/>
      <c r="G911" s="11"/>
      <c r="H911" s="11"/>
      <c r="I911" s="11"/>
      <c r="J911" s="11"/>
      <c r="K911" s="11"/>
      <c r="L911" s="11"/>
      <c r="M911" s="11"/>
      <c r="N911" s="11"/>
      <c r="O911" s="11"/>
      <c r="P911" s="11"/>
      <c r="Q911" s="11"/>
      <c r="R911" s="11"/>
    </row>
    <row r="912" ht="15.75" customHeight="1">
      <c r="B912" s="11"/>
      <c r="C912" s="11"/>
      <c r="D912" s="11"/>
      <c r="E912" s="11"/>
      <c r="F912" s="11"/>
      <c r="G912" s="11"/>
      <c r="H912" s="11"/>
      <c r="I912" s="11"/>
      <c r="J912" s="11"/>
      <c r="K912" s="11"/>
      <c r="L912" s="11"/>
      <c r="M912" s="11"/>
      <c r="N912" s="11"/>
      <c r="O912" s="11"/>
      <c r="P912" s="11"/>
      <c r="Q912" s="11"/>
      <c r="R912" s="11"/>
    </row>
    <row r="913" ht="15.75" customHeight="1">
      <c r="B913" s="11"/>
      <c r="C913" s="11"/>
      <c r="D913" s="11"/>
      <c r="E913" s="11"/>
      <c r="F913" s="11"/>
      <c r="G913" s="11"/>
      <c r="H913" s="11"/>
      <c r="I913" s="11"/>
      <c r="J913" s="11"/>
      <c r="K913" s="11"/>
      <c r="L913" s="11"/>
      <c r="M913" s="11"/>
      <c r="N913" s="11"/>
      <c r="O913" s="11"/>
      <c r="P913" s="11"/>
      <c r="Q913" s="11"/>
      <c r="R913" s="11"/>
    </row>
    <row r="914" ht="15.75" customHeight="1">
      <c r="B914" s="11"/>
      <c r="C914" s="11"/>
      <c r="D914" s="11"/>
      <c r="E914" s="11"/>
      <c r="F914" s="11"/>
      <c r="G914" s="11"/>
      <c r="H914" s="11"/>
      <c r="I914" s="11"/>
      <c r="J914" s="11"/>
      <c r="K914" s="11"/>
      <c r="L914" s="11"/>
      <c r="M914" s="11"/>
      <c r="N914" s="11"/>
      <c r="O914" s="11"/>
      <c r="P914" s="11"/>
      <c r="Q914" s="11"/>
      <c r="R914" s="11"/>
    </row>
    <row r="915" ht="15.75" customHeight="1">
      <c r="B915" s="11"/>
      <c r="C915" s="11"/>
      <c r="D915" s="11"/>
      <c r="E915" s="11"/>
      <c r="F915" s="11"/>
      <c r="G915" s="11"/>
      <c r="H915" s="11"/>
      <c r="I915" s="11"/>
      <c r="J915" s="11"/>
      <c r="K915" s="11"/>
      <c r="L915" s="11"/>
      <c r="M915" s="11"/>
      <c r="N915" s="11"/>
      <c r="O915" s="11"/>
      <c r="P915" s="11"/>
      <c r="Q915" s="11"/>
      <c r="R915" s="11"/>
    </row>
    <row r="916" ht="15.75" customHeight="1">
      <c r="B916" s="11"/>
      <c r="C916" s="11"/>
      <c r="D916" s="11"/>
      <c r="E916" s="11"/>
      <c r="F916" s="11"/>
      <c r="G916" s="11"/>
      <c r="H916" s="11"/>
      <c r="I916" s="11"/>
      <c r="J916" s="11"/>
      <c r="K916" s="11"/>
      <c r="L916" s="11"/>
      <c r="M916" s="11"/>
      <c r="N916" s="11"/>
      <c r="O916" s="11"/>
      <c r="P916" s="11"/>
      <c r="Q916" s="11"/>
      <c r="R916" s="11"/>
    </row>
    <row r="917" ht="15.75" customHeight="1">
      <c r="B917" s="11"/>
      <c r="C917" s="11"/>
      <c r="D917" s="11"/>
      <c r="E917" s="11"/>
      <c r="F917" s="11"/>
      <c r="G917" s="11"/>
      <c r="H917" s="11"/>
      <c r="I917" s="11"/>
      <c r="J917" s="11"/>
      <c r="K917" s="11"/>
      <c r="L917" s="11"/>
      <c r="M917" s="11"/>
      <c r="N917" s="11"/>
      <c r="O917" s="11"/>
      <c r="P917" s="11"/>
      <c r="Q917" s="11"/>
      <c r="R917" s="11"/>
    </row>
    <row r="918" ht="15.75" customHeight="1">
      <c r="B918" s="11"/>
      <c r="C918" s="11"/>
      <c r="D918" s="11"/>
      <c r="E918" s="11"/>
      <c r="F918" s="11"/>
      <c r="G918" s="11"/>
      <c r="H918" s="11"/>
      <c r="I918" s="11"/>
      <c r="J918" s="11"/>
      <c r="K918" s="11"/>
      <c r="L918" s="11"/>
      <c r="M918" s="11"/>
      <c r="N918" s="11"/>
      <c r="O918" s="11"/>
      <c r="P918" s="11"/>
      <c r="Q918" s="11"/>
      <c r="R918" s="11"/>
    </row>
    <row r="919" ht="15.75" customHeight="1">
      <c r="B919" s="11"/>
      <c r="C919" s="11"/>
      <c r="D919" s="11"/>
      <c r="E919" s="11"/>
      <c r="F919" s="11"/>
      <c r="G919" s="11"/>
      <c r="H919" s="11"/>
      <c r="I919" s="11"/>
      <c r="J919" s="11"/>
      <c r="K919" s="11"/>
      <c r="L919" s="11"/>
      <c r="M919" s="11"/>
      <c r="N919" s="11"/>
      <c r="O919" s="11"/>
      <c r="P919" s="11"/>
      <c r="Q919" s="11"/>
      <c r="R919" s="11"/>
    </row>
    <row r="920" ht="15.75" customHeight="1">
      <c r="B920" s="11"/>
      <c r="C920" s="11"/>
      <c r="D920" s="11"/>
      <c r="E920" s="11"/>
      <c r="F920" s="11"/>
      <c r="G920" s="11"/>
      <c r="H920" s="11"/>
      <c r="I920" s="11"/>
      <c r="J920" s="11"/>
      <c r="K920" s="11"/>
      <c r="L920" s="11"/>
      <c r="M920" s="11"/>
      <c r="N920" s="11"/>
      <c r="O920" s="11"/>
      <c r="P920" s="11"/>
      <c r="Q920" s="11"/>
      <c r="R920" s="11"/>
    </row>
    <row r="921" ht="15.75" customHeight="1">
      <c r="B921" s="11"/>
      <c r="C921" s="11"/>
      <c r="D921" s="11"/>
      <c r="E921" s="11"/>
      <c r="F921" s="11"/>
      <c r="G921" s="11"/>
      <c r="H921" s="11"/>
      <c r="I921" s="11"/>
      <c r="J921" s="11"/>
      <c r="K921" s="11"/>
      <c r="L921" s="11"/>
      <c r="M921" s="11"/>
      <c r="N921" s="11"/>
      <c r="O921" s="11"/>
      <c r="P921" s="11"/>
      <c r="Q921" s="11"/>
      <c r="R921" s="11"/>
    </row>
    <row r="922" ht="15.75" customHeight="1">
      <c r="B922" s="11"/>
      <c r="C922" s="11"/>
      <c r="D922" s="11"/>
      <c r="E922" s="11"/>
      <c r="F922" s="11"/>
      <c r="G922" s="11"/>
      <c r="H922" s="11"/>
      <c r="I922" s="11"/>
      <c r="J922" s="11"/>
      <c r="K922" s="11"/>
      <c r="L922" s="11"/>
      <c r="M922" s="11"/>
      <c r="N922" s="11"/>
      <c r="O922" s="11"/>
      <c r="P922" s="11"/>
      <c r="Q922" s="11"/>
      <c r="R922" s="11"/>
    </row>
    <row r="923" ht="15.75" customHeight="1">
      <c r="B923" s="11"/>
      <c r="C923" s="11"/>
      <c r="D923" s="11"/>
      <c r="E923" s="11"/>
      <c r="F923" s="11"/>
      <c r="G923" s="11"/>
      <c r="H923" s="11"/>
      <c r="I923" s="11"/>
      <c r="J923" s="11"/>
      <c r="K923" s="11"/>
      <c r="L923" s="11"/>
      <c r="M923" s="11"/>
      <c r="N923" s="11"/>
      <c r="O923" s="11"/>
      <c r="P923" s="11"/>
      <c r="Q923" s="11"/>
      <c r="R923" s="11"/>
    </row>
    <row r="924" ht="15.75" customHeight="1">
      <c r="B924" s="11"/>
      <c r="C924" s="11"/>
      <c r="D924" s="11"/>
      <c r="E924" s="11"/>
      <c r="F924" s="11"/>
      <c r="G924" s="11"/>
      <c r="H924" s="11"/>
      <c r="I924" s="11"/>
      <c r="J924" s="11"/>
      <c r="K924" s="11"/>
      <c r="L924" s="11"/>
      <c r="M924" s="11"/>
      <c r="N924" s="11"/>
      <c r="O924" s="11"/>
      <c r="P924" s="11"/>
      <c r="Q924" s="11"/>
      <c r="R924" s="11"/>
    </row>
    <row r="925" ht="15.75" customHeight="1">
      <c r="B925" s="11"/>
      <c r="C925" s="11"/>
      <c r="D925" s="11"/>
      <c r="E925" s="11"/>
      <c r="F925" s="11"/>
      <c r="G925" s="11"/>
      <c r="H925" s="11"/>
      <c r="I925" s="11"/>
      <c r="J925" s="11"/>
      <c r="K925" s="11"/>
      <c r="L925" s="11"/>
      <c r="M925" s="11"/>
      <c r="N925" s="11"/>
      <c r="O925" s="11"/>
      <c r="P925" s="11"/>
      <c r="Q925" s="11"/>
      <c r="R925" s="11"/>
    </row>
    <row r="926" ht="15.75" customHeight="1">
      <c r="B926" s="11"/>
      <c r="C926" s="11"/>
      <c r="D926" s="11"/>
      <c r="E926" s="11"/>
      <c r="F926" s="11"/>
      <c r="G926" s="11"/>
      <c r="H926" s="11"/>
      <c r="I926" s="11"/>
      <c r="J926" s="11"/>
      <c r="K926" s="11"/>
      <c r="L926" s="11"/>
      <c r="M926" s="11"/>
      <c r="N926" s="11"/>
      <c r="O926" s="11"/>
      <c r="P926" s="11"/>
      <c r="Q926" s="11"/>
      <c r="R926" s="11"/>
    </row>
    <row r="927" ht="15.75" customHeight="1">
      <c r="B927" s="11"/>
      <c r="C927" s="11"/>
      <c r="D927" s="11"/>
      <c r="E927" s="11"/>
      <c r="F927" s="11"/>
      <c r="G927" s="11"/>
      <c r="H927" s="11"/>
      <c r="I927" s="11"/>
      <c r="J927" s="11"/>
      <c r="K927" s="11"/>
      <c r="L927" s="11"/>
      <c r="M927" s="11"/>
      <c r="N927" s="11"/>
      <c r="O927" s="11"/>
      <c r="P927" s="11"/>
      <c r="Q927" s="11"/>
      <c r="R927" s="11"/>
    </row>
    <row r="928" ht="15.75" customHeight="1">
      <c r="B928" s="11"/>
      <c r="C928" s="11"/>
      <c r="D928" s="11"/>
      <c r="E928" s="11"/>
      <c r="F928" s="11"/>
      <c r="G928" s="11"/>
      <c r="H928" s="11"/>
      <c r="I928" s="11"/>
      <c r="J928" s="11"/>
      <c r="K928" s="11"/>
      <c r="L928" s="11"/>
      <c r="M928" s="11"/>
      <c r="N928" s="11"/>
      <c r="O928" s="11"/>
      <c r="P928" s="11"/>
      <c r="Q928" s="11"/>
      <c r="R928" s="11"/>
    </row>
    <row r="929" ht="15.75" customHeight="1">
      <c r="B929" s="11"/>
      <c r="C929" s="11"/>
      <c r="D929" s="11"/>
      <c r="E929" s="11"/>
      <c r="F929" s="11"/>
      <c r="G929" s="11"/>
      <c r="H929" s="11"/>
      <c r="I929" s="11"/>
      <c r="J929" s="11"/>
      <c r="K929" s="11"/>
      <c r="L929" s="11"/>
      <c r="M929" s="11"/>
      <c r="N929" s="11"/>
      <c r="O929" s="11"/>
      <c r="P929" s="11"/>
      <c r="Q929" s="11"/>
      <c r="R929" s="11"/>
    </row>
    <row r="930" ht="15.75" customHeight="1">
      <c r="B930" s="11"/>
      <c r="C930" s="11"/>
      <c r="D930" s="11"/>
      <c r="E930" s="11"/>
      <c r="F930" s="11"/>
      <c r="G930" s="11"/>
      <c r="H930" s="11"/>
      <c r="I930" s="11"/>
      <c r="J930" s="11"/>
      <c r="K930" s="11"/>
      <c r="L930" s="11"/>
      <c r="M930" s="11"/>
      <c r="N930" s="11"/>
      <c r="O930" s="11"/>
      <c r="P930" s="11"/>
      <c r="Q930" s="11"/>
      <c r="R930" s="11"/>
    </row>
    <row r="931" ht="15.75" customHeight="1">
      <c r="B931" s="11"/>
      <c r="C931" s="11"/>
      <c r="D931" s="11"/>
      <c r="E931" s="11"/>
      <c r="F931" s="11"/>
      <c r="G931" s="11"/>
      <c r="H931" s="11"/>
      <c r="I931" s="11"/>
      <c r="J931" s="11"/>
      <c r="K931" s="11"/>
      <c r="L931" s="11"/>
      <c r="M931" s="11"/>
      <c r="N931" s="11"/>
      <c r="O931" s="11"/>
      <c r="P931" s="11"/>
      <c r="Q931" s="11"/>
      <c r="R931" s="11"/>
    </row>
    <row r="932" ht="15.75" customHeight="1">
      <c r="B932" s="11"/>
      <c r="C932" s="11"/>
      <c r="D932" s="11"/>
      <c r="E932" s="11"/>
      <c r="F932" s="11"/>
      <c r="G932" s="11"/>
      <c r="H932" s="11"/>
      <c r="I932" s="11"/>
      <c r="J932" s="11"/>
      <c r="K932" s="11"/>
      <c r="L932" s="11"/>
      <c r="M932" s="11"/>
      <c r="N932" s="11"/>
      <c r="O932" s="11"/>
      <c r="P932" s="11"/>
      <c r="Q932" s="11"/>
      <c r="R932" s="11"/>
    </row>
    <row r="933" ht="15.75" customHeight="1">
      <c r="B933" s="11"/>
      <c r="C933" s="11"/>
      <c r="D933" s="11"/>
      <c r="E933" s="11"/>
      <c r="F933" s="11"/>
      <c r="G933" s="11"/>
      <c r="H933" s="11"/>
      <c r="I933" s="11"/>
      <c r="J933" s="11"/>
      <c r="K933" s="11"/>
      <c r="L933" s="11"/>
      <c r="M933" s="11"/>
      <c r="N933" s="11"/>
      <c r="O933" s="11"/>
      <c r="P933" s="11"/>
      <c r="Q933" s="11"/>
      <c r="R933" s="11"/>
    </row>
    <row r="934" ht="15.75" customHeight="1">
      <c r="B934" s="11"/>
      <c r="C934" s="11"/>
      <c r="D934" s="11"/>
      <c r="E934" s="11"/>
      <c r="F934" s="11"/>
      <c r="G934" s="11"/>
      <c r="H934" s="11"/>
      <c r="I934" s="11"/>
      <c r="J934" s="11"/>
      <c r="K934" s="11"/>
      <c r="L934" s="11"/>
      <c r="M934" s="11"/>
      <c r="N934" s="11"/>
      <c r="O934" s="11"/>
      <c r="P934" s="11"/>
      <c r="Q934" s="11"/>
      <c r="R934" s="11"/>
    </row>
    <row r="935" ht="15.75" customHeight="1">
      <c r="B935" s="11"/>
      <c r="C935" s="11"/>
      <c r="D935" s="11"/>
      <c r="E935" s="11"/>
      <c r="F935" s="11"/>
      <c r="G935" s="11"/>
      <c r="H935" s="11"/>
      <c r="I935" s="11"/>
      <c r="J935" s="11"/>
      <c r="K935" s="11"/>
      <c r="L935" s="11"/>
      <c r="M935" s="11"/>
      <c r="N935" s="11"/>
      <c r="O935" s="11"/>
      <c r="P935" s="11"/>
      <c r="Q935" s="11"/>
      <c r="R935" s="11"/>
    </row>
    <row r="936" ht="15.75" customHeight="1">
      <c r="B936" s="11"/>
      <c r="C936" s="11"/>
      <c r="D936" s="11"/>
      <c r="E936" s="11"/>
      <c r="F936" s="11"/>
      <c r="G936" s="11"/>
      <c r="H936" s="11"/>
      <c r="I936" s="11"/>
      <c r="J936" s="11"/>
      <c r="K936" s="11"/>
      <c r="L936" s="11"/>
      <c r="M936" s="11"/>
      <c r="N936" s="11"/>
      <c r="O936" s="11"/>
      <c r="P936" s="11"/>
      <c r="Q936" s="11"/>
      <c r="R936" s="11"/>
    </row>
    <row r="937" ht="15.75" customHeight="1">
      <c r="B937" s="11"/>
      <c r="C937" s="11"/>
      <c r="D937" s="11"/>
      <c r="E937" s="11"/>
      <c r="F937" s="11"/>
      <c r="G937" s="11"/>
      <c r="H937" s="11"/>
      <c r="I937" s="11"/>
      <c r="J937" s="11"/>
      <c r="K937" s="11"/>
      <c r="L937" s="11"/>
      <c r="M937" s="11"/>
      <c r="N937" s="11"/>
      <c r="O937" s="11"/>
      <c r="P937" s="11"/>
      <c r="Q937" s="11"/>
      <c r="R937" s="11"/>
    </row>
    <row r="938" ht="15.75" customHeight="1">
      <c r="B938" s="11"/>
      <c r="C938" s="11"/>
      <c r="D938" s="11"/>
      <c r="E938" s="11"/>
      <c r="F938" s="11"/>
      <c r="G938" s="11"/>
      <c r="H938" s="11"/>
      <c r="I938" s="11"/>
      <c r="J938" s="11"/>
      <c r="K938" s="11"/>
      <c r="L938" s="11"/>
      <c r="M938" s="11"/>
      <c r="N938" s="11"/>
      <c r="O938" s="11"/>
      <c r="P938" s="11"/>
      <c r="Q938" s="11"/>
      <c r="R938" s="11"/>
    </row>
    <row r="939" ht="15.75" customHeight="1">
      <c r="B939" s="11"/>
      <c r="C939" s="11"/>
      <c r="D939" s="11"/>
      <c r="E939" s="11"/>
      <c r="F939" s="11"/>
      <c r="G939" s="11"/>
      <c r="H939" s="11"/>
      <c r="I939" s="11"/>
      <c r="J939" s="11"/>
      <c r="K939" s="11"/>
      <c r="L939" s="11"/>
      <c r="M939" s="11"/>
      <c r="N939" s="11"/>
      <c r="O939" s="11"/>
      <c r="P939" s="11"/>
      <c r="Q939" s="11"/>
      <c r="R939" s="11"/>
    </row>
    <row r="940" ht="15.75" customHeight="1">
      <c r="B940" s="11"/>
      <c r="C940" s="11"/>
      <c r="D940" s="11"/>
      <c r="E940" s="11"/>
      <c r="F940" s="11"/>
      <c r="G940" s="11"/>
      <c r="H940" s="11"/>
      <c r="I940" s="11"/>
      <c r="J940" s="11"/>
      <c r="K940" s="11"/>
      <c r="L940" s="11"/>
      <c r="M940" s="11"/>
      <c r="N940" s="11"/>
      <c r="O940" s="11"/>
      <c r="P940" s="11"/>
      <c r="Q940" s="11"/>
      <c r="R940" s="11"/>
    </row>
    <row r="941" ht="15.75" customHeight="1">
      <c r="B941" s="11"/>
      <c r="C941" s="11"/>
      <c r="D941" s="11"/>
      <c r="E941" s="11"/>
      <c r="F941" s="11"/>
      <c r="G941" s="11"/>
      <c r="H941" s="11"/>
      <c r="I941" s="11"/>
      <c r="J941" s="11"/>
      <c r="K941" s="11"/>
      <c r="L941" s="11"/>
      <c r="M941" s="11"/>
      <c r="N941" s="11"/>
      <c r="O941" s="11"/>
      <c r="P941" s="11"/>
      <c r="Q941" s="11"/>
      <c r="R941" s="11"/>
    </row>
    <row r="942" ht="15.75" customHeight="1">
      <c r="B942" s="11"/>
      <c r="C942" s="11"/>
      <c r="D942" s="11"/>
      <c r="E942" s="11"/>
      <c r="F942" s="11"/>
      <c r="G942" s="11"/>
      <c r="H942" s="11"/>
      <c r="I942" s="11"/>
      <c r="J942" s="11"/>
      <c r="K942" s="11"/>
      <c r="L942" s="11"/>
      <c r="M942" s="11"/>
      <c r="N942" s="11"/>
      <c r="O942" s="11"/>
      <c r="P942" s="11"/>
      <c r="Q942" s="11"/>
      <c r="R942" s="11"/>
    </row>
    <row r="943" ht="15.75" customHeight="1">
      <c r="B943" s="11"/>
      <c r="C943" s="11"/>
      <c r="D943" s="11"/>
      <c r="E943" s="11"/>
      <c r="F943" s="11"/>
      <c r="G943" s="11"/>
      <c r="H943" s="11"/>
      <c r="I943" s="11"/>
      <c r="J943" s="11"/>
      <c r="K943" s="11"/>
      <c r="L943" s="11"/>
      <c r="M943" s="11"/>
      <c r="N943" s="11"/>
      <c r="O943" s="11"/>
      <c r="P943" s="11"/>
      <c r="Q943" s="11"/>
      <c r="R943" s="11"/>
    </row>
    <row r="944" ht="15.75" customHeight="1">
      <c r="B944" s="11"/>
      <c r="C944" s="11"/>
      <c r="D944" s="11"/>
      <c r="E944" s="11"/>
      <c r="F944" s="11"/>
      <c r="G944" s="11"/>
      <c r="H944" s="11"/>
      <c r="I944" s="11"/>
      <c r="J944" s="11"/>
      <c r="K944" s="11"/>
      <c r="L944" s="11"/>
      <c r="M944" s="11"/>
      <c r="N944" s="11"/>
      <c r="O944" s="11"/>
      <c r="P944" s="11"/>
      <c r="Q944" s="11"/>
      <c r="R944" s="11"/>
    </row>
    <row r="945" ht="15.75" customHeight="1">
      <c r="B945" s="11"/>
      <c r="C945" s="11"/>
      <c r="D945" s="11"/>
      <c r="E945" s="11"/>
      <c r="F945" s="11"/>
      <c r="G945" s="11"/>
      <c r="H945" s="11"/>
      <c r="I945" s="11"/>
      <c r="J945" s="11"/>
      <c r="K945" s="11"/>
      <c r="L945" s="11"/>
      <c r="M945" s="11"/>
      <c r="N945" s="11"/>
      <c r="O945" s="11"/>
      <c r="P945" s="11"/>
      <c r="Q945" s="11"/>
      <c r="R945" s="11"/>
    </row>
    <row r="946" ht="15.75" customHeight="1">
      <c r="B946" s="11"/>
      <c r="C946" s="11"/>
      <c r="D946" s="11"/>
      <c r="E946" s="11"/>
      <c r="F946" s="11"/>
      <c r="G946" s="11"/>
      <c r="H946" s="11"/>
      <c r="I946" s="11"/>
      <c r="J946" s="11"/>
      <c r="K946" s="11"/>
      <c r="L946" s="11"/>
      <c r="M946" s="11"/>
      <c r="N946" s="11"/>
      <c r="O946" s="11"/>
      <c r="P946" s="11"/>
      <c r="Q946" s="11"/>
      <c r="R946" s="11"/>
    </row>
    <row r="947" ht="15.75" customHeight="1">
      <c r="B947" s="11"/>
      <c r="C947" s="11"/>
      <c r="D947" s="11"/>
      <c r="E947" s="11"/>
      <c r="F947" s="11"/>
      <c r="G947" s="11"/>
      <c r="H947" s="11"/>
      <c r="I947" s="11"/>
      <c r="J947" s="11"/>
      <c r="K947" s="11"/>
      <c r="L947" s="11"/>
      <c r="M947" s="11"/>
      <c r="N947" s="11"/>
      <c r="O947" s="11"/>
      <c r="P947" s="11"/>
      <c r="Q947" s="11"/>
      <c r="R947" s="11"/>
    </row>
    <row r="948" ht="15.75" customHeight="1">
      <c r="B948" s="11"/>
      <c r="C948" s="11"/>
      <c r="D948" s="11"/>
      <c r="E948" s="11"/>
      <c r="F948" s="11"/>
      <c r="G948" s="11"/>
      <c r="H948" s="11"/>
      <c r="I948" s="11"/>
      <c r="J948" s="11"/>
      <c r="K948" s="11"/>
      <c r="L948" s="11"/>
      <c r="M948" s="11"/>
      <c r="N948" s="11"/>
      <c r="O948" s="11"/>
      <c r="P948" s="11"/>
      <c r="Q948" s="11"/>
      <c r="R948" s="11"/>
    </row>
    <row r="949" ht="15.75" customHeight="1">
      <c r="B949" s="11"/>
      <c r="C949" s="11"/>
      <c r="D949" s="11"/>
      <c r="E949" s="11"/>
      <c r="F949" s="11"/>
      <c r="G949" s="11"/>
      <c r="H949" s="11"/>
      <c r="I949" s="11"/>
      <c r="J949" s="11"/>
      <c r="K949" s="11"/>
      <c r="L949" s="11"/>
      <c r="M949" s="11"/>
      <c r="N949" s="11"/>
      <c r="O949" s="11"/>
      <c r="P949" s="11"/>
      <c r="Q949" s="11"/>
      <c r="R949" s="11"/>
    </row>
    <row r="950" ht="15.75" customHeight="1">
      <c r="B950" s="11"/>
      <c r="C950" s="11"/>
      <c r="D950" s="11"/>
      <c r="E950" s="11"/>
      <c r="F950" s="11"/>
      <c r="G950" s="11"/>
      <c r="H950" s="11"/>
      <c r="I950" s="11"/>
      <c r="J950" s="11"/>
      <c r="K950" s="11"/>
      <c r="L950" s="11"/>
      <c r="M950" s="11"/>
      <c r="N950" s="11"/>
      <c r="O950" s="11"/>
      <c r="P950" s="11"/>
      <c r="Q950" s="11"/>
      <c r="R950" s="11"/>
    </row>
    <row r="951" ht="15.75" customHeight="1">
      <c r="B951" s="11"/>
      <c r="C951" s="11"/>
      <c r="D951" s="11"/>
      <c r="E951" s="11"/>
      <c r="F951" s="11"/>
      <c r="G951" s="11"/>
      <c r="H951" s="11"/>
      <c r="I951" s="11"/>
      <c r="J951" s="11"/>
      <c r="K951" s="11"/>
      <c r="L951" s="11"/>
      <c r="M951" s="11"/>
      <c r="N951" s="11"/>
      <c r="O951" s="11"/>
      <c r="P951" s="11"/>
      <c r="Q951" s="11"/>
      <c r="R951" s="11"/>
    </row>
    <row r="952" ht="15.75" customHeight="1">
      <c r="B952" s="11"/>
      <c r="C952" s="11"/>
      <c r="D952" s="11"/>
      <c r="E952" s="11"/>
      <c r="F952" s="11"/>
      <c r="G952" s="11"/>
      <c r="H952" s="11"/>
      <c r="I952" s="11"/>
      <c r="J952" s="11"/>
      <c r="K952" s="11"/>
      <c r="L952" s="11"/>
      <c r="M952" s="11"/>
      <c r="N952" s="11"/>
      <c r="O952" s="11"/>
      <c r="P952" s="11"/>
      <c r="Q952" s="11"/>
      <c r="R952" s="11"/>
    </row>
    <row r="953" ht="15.75" customHeight="1">
      <c r="B953" s="11"/>
      <c r="C953" s="11"/>
      <c r="D953" s="11"/>
      <c r="E953" s="11"/>
      <c r="F953" s="11"/>
      <c r="G953" s="11"/>
      <c r="H953" s="11"/>
      <c r="I953" s="11"/>
      <c r="J953" s="11"/>
      <c r="K953" s="11"/>
      <c r="L953" s="11"/>
      <c r="M953" s="11"/>
      <c r="N953" s="11"/>
      <c r="O953" s="11"/>
      <c r="P953" s="11"/>
      <c r="Q953" s="11"/>
      <c r="R953" s="11"/>
    </row>
    <row r="954" ht="15.75" customHeight="1">
      <c r="B954" s="11"/>
      <c r="C954" s="11"/>
      <c r="D954" s="11"/>
      <c r="E954" s="11"/>
      <c r="F954" s="11"/>
      <c r="G954" s="11"/>
      <c r="H954" s="11"/>
      <c r="I954" s="11"/>
      <c r="J954" s="11"/>
      <c r="K954" s="11"/>
      <c r="L954" s="11"/>
      <c r="M954" s="11"/>
      <c r="N954" s="11"/>
      <c r="O954" s="11"/>
      <c r="P954" s="11"/>
      <c r="Q954" s="11"/>
      <c r="R954" s="11"/>
    </row>
    <row r="955" ht="15.75" customHeight="1">
      <c r="B955" s="11"/>
      <c r="C955" s="11"/>
      <c r="D955" s="11"/>
      <c r="E955" s="11"/>
      <c r="F955" s="11"/>
      <c r="G955" s="11"/>
      <c r="H955" s="11"/>
      <c r="I955" s="11"/>
      <c r="J955" s="11"/>
      <c r="K955" s="11"/>
      <c r="L955" s="11"/>
      <c r="M955" s="11"/>
      <c r="N955" s="11"/>
      <c r="O955" s="11"/>
      <c r="P955" s="11"/>
      <c r="Q955" s="11"/>
      <c r="R955" s="11"/>
    </row>
    <row r="956" ht="15.75" customHeight="1">
      <c r="B956" s="11"/>
      <c r="C956" s="11"/>
      <c r="D956" s="11"/>
      <c r="E956" s="11"/>
      <c r="F956" s="11"/>
      <c r="G956" s="11"/>
      <c r="H956" s="11"/>
      <c r="I956" s="11"/>
      <c r="J956" s="11"/>
      <c r="K956" s="11"/>
      <c r="L956" s="11"/>
      <c r="M956" s="11"/>
      <c r="N956" s="11"/>
      <c r="O956" s="11"/>
      <c r="P956" s="11"/>
      <c r="Q956" s="11"/>
      <c r="R956" s="11"/>
    </row>
    <row r="957" ht="15.75" customHeight="1">
      <c r="B957" s="11"/>
      <c r="C957" s="11"/>
      <c r="D957" s="11"/>
      <c r="E957" s="11"/>
      <c r="F957" s="11"/>
      <c r="G957" s="11"/>
      <c r="H957" s="11"/>
      <c r="I957" s="11"/>
      <c r="J957" s="11"/>
      <c r="K957" s="11"/>
      <c r="L957" s="11"/>
      <c r="M957" s="11"/>
      <c r="N957" s="11"/>
      <c r="O957" s="11"/>
      <c r="P957" s="11"/>
      <c r="Q957" s="11"/>
      <c r="R957" s="11"/>
    </row>
    <row r="958" ht="15.75" customHeight="1">
      <c r="B958" s="11"/>
      <c r="C958" s="11"/>
      <c r="D958" s="11"/>
      <c r="E958" s="11"/>
      <c r="F958" s="11"/>
      <c r="G958" s="11"/>
      <c r="H958" s="11"/>
      <c r="I958" s="11"/>
      <c r="J958" s="11"/>
      <c r="K958" s="11"/>
      <c r="L958" s="11"/>
      <c r="M958" s="11"/>
      <c r="N958" s="11"/>
      <c r="O958" s="11"/>
      <c r="P958" s="11"/>
      <c r="Q958" s="11"/>
      <c r="R958" s="11"/>
    </row>
    <row r="959" ht="15.75" customHeight="1">
      <c r="B959" s="11"/>
      <c r="C959" s="11"/>
      <c r="D959" s="11"/>
      <c r="E959" s="11"/>
      <c r="F959" s="11"/>
      <c r="G959" s="11"/>
      <c r="H959" s="11"/>
      <c r="I959" s="11"/>
      <c r="J959" s="11"/>
      <c r="K959" s="11"/>
      <c r="L959" s="11"/>
      <c r="M959" s="11"/>
      <c r="N959" s="11"/>
      <c r="O959" s="11"/>
      <c r="P959" s="11"/>
      <c r="Q959" s="11"/>
      <c r="R959" s="11"/>
    </row>
    <row r="960" ht="15.75" customHeight="1">
      <c r="B960" s="11"/>
      <c r="C960" s="11"/>
      <c r="D960" s="11"/>
      <c r="E960" s="11"/>
      <c r="F960" s="11"/>
      <c r="G960" s="11"/>
      <c r="H960" s="11"/>
      <c r="I960" s="11"/>
      <c r="J960" s="11"/>
      <c r="K960" s="11"/>
      <c r="L960" s="11"/>
      <c r="M960" s="11"/>
      <c r="N960" s="11"/>
      <c r="O960" s="11"/>
      <c r="P960" s="11"/>
      <c r="Q960" s="11"/>
      <c r="R960" s="11"/>
    </row>
    <row r="961" ht="15.75" customHeight="1">
      <c r="B961" s="11"/>
      <c r="C961" s="11"/>
      <c r="D961" s="11"/>
      <c r="E961" s="11"/>
      <c r="F961" s="11"/>
      <c r="G961" s="11"/>
      <c r="H961" s="11"/>
      <c r="I961" s="11"/>
      <c r="J961" s="11"/>
      <c r="K961" s="11"/>
      <c r="L961" s="11"/>
      <c r="M961" s="11"/>
      <c r="N961" s="11"/>
      <c r="O961" s="11"/>
      <c r="P961" s="11"/>
      <c r="Q961" s="11"/>
      <c r="R961" s="11"/>
    </row>
    <row r="962" ht="15.75" customHeight="1">
      <c r="B962" s="11"/>
      <c r="C962" s="11"/>
      <c r="D962" s="11"/>
      <c r="E962" s="11"/>
      <c r="F962" s="11"/>
      <c r="G962" s="11"/>
      <c r="H962" s="11"/>
      <c r="I962" s="11"/>
      <c r="J962" s="11"/>
      <c r="K962" s="11"/>
      <c r="L962" s="11"/>
      <c r="M962" s="11"/>
      <c r="N962" s="11"/>
      <c r="O962" s="11"/>
      <c r="P962" s="11"/>
      <c r="Q962" s="11"/>
      <c r="R962" s="11"/>
    </row>
    <row r="963" ht="15.75" customHeight="1">
      <c r="B963" s="11"/>
      <c r="C963" s="11"/>
      <c r="D963" s="11"/>
      <c r="E963" s="11"/>
      <c r="F963" s="11"/>
      <c r="G963" s="11"/>
      <c r="H963" s="11"/>
      <c r="I963" s="11"/>
      <c r="J963" s="11"/>
      <c r="K963" s="11"/>
      <c r="L963" s="11"/>
      <c r="M963" s="11"/>
      <c r="N963" s="11"/>
      <c r="O963" s="11"/>
      <c r="P963" s="11"/>
      <c r="Q963" s="11"/>
      <c r="R963" s="11"/>
    </row>
    <row r="964" ht="15.75" customHeight="1">
      <c r="B964" s="11"/>
      <c r="C964" s="11"/>
      <c r="D964" s="11"/>
      <c r="E964" s="11"/>
      <c r="F964" s="11"/>
      <c r="G964" s="11"/>
      <c r="H964" s="11"/>
      <c r="I964" s="11"/>
      <c r="J964" s="11"/>
      <c r="K964" s="11"/>
      <c r="L964" s="11"/>
      <c r="M964" s="11"/>
      <c r="N964" s="11"/>
      <c r="O964" s="11"/>
      <c r="P964" s="11"/>
      <c r="Q964" s="11"/>
      <c r="R964" s="11"/>
    </row>
    <row r="965" ht="15.75" customHeight="1">
      <c r="B965" s="11"/>
      <c r="C965" s="11"/>
      <c r="D965" s="11"/>
      <c r="E965" s="11"/>
      <c r="F965" s="11"/>
      <c r="G965" s="11"/>
      <c r="H965" s="11"/>
      <c r="I965" s="11"/>
      <c r="J965" s="11"/>
      <c r="K965" s="11"/>
      <c r="L965" s="11"/>
      <c r="M965" s="11"/>
      <c r="N965" s="11"/>
      <c r="O965" s="11"/>
      <c r="P965" s="11"/>
      <c r="Q965" s="11"/>
      <c r="R965" s="11"/>
    </row>
    <row r="966" ht="15.75" customHeight="1">
      <c r="B966" s="11"/>
      <c r="C966" s="11"/>
      <c r="D966" s="11"/>
      <c r="E966" s="11"/>
      <c r="F966" s="11"/>
      <c r="G966" s="11"/>
      <c r="H966" s="11"/>
      <c r="I966" s="11"/>
      <c r="J966" s="11"/>
      <c r="K966" s="11"/>
      <c r="L966" s="11"/>
      <c r="M966" s="11"/>
      <c r="N966" s="11"/>
      <c r="O966" s="11"/>
      <c r="P966" s="11"/>
      <c r="Q966" s="11"/>
      <c r="R966" s="11"/>
    </row>
    <row r="967" ht="15.75" customHeight="1">
      <c r="B967" s="11"/>
      <c r="C967" s="11"/>
      <c r="D967" s="11"/>
      <c r="E967" s="11"/>
      <c r="F967" s="11"/>
      <c r="G967" s="11"/>
      <c r="H967" s="11"/>
      <c r="I967" s="11"/>
      <c r="J967" s="11"/>
      <c r="K967" s="11"/>
      <c r="L967" s="11"/>
      <c r="M967" s="11"/>
      <c r="N967" s="11"/>
      <c r="O967" s="11"/>
      <c r="P967" s="11"/>
      <c r="Q967" s="11"/>
      <c r="R967" s="11"/>
    </row>
    <row r="968" ht="15.75" customHeight="1">
      <c r="B968" s="11"/>
      <c r="C968" s="11"/>
      <c r="D968" s="11"/>
      <c r="E968" s="11"/>
      <c r="F968" s="11"/>
      <c r="G968" s="11"/>
      <c r="H968" s="11"/>
      <c r="I968" s="11"/>
      <c r="J968" s="11"/>
      <c r="K968" s="11"/>
      <c r="L968" s="11"/>
      <c r="M968" s="11"/>
      <c r="N968" s="11"/>
      <c r="O968" s="11"/>
      <c r="P968" s="11"/>
      <c r="Q968" s="11"/>
      <c r="R968" s="11"/>
    </row>
    <row r="969" ht="15.75" customHeight="1">
      <c r="B969" s="11"/>
      <c r="C969" s="11"/>
      <c r="D969" s="11"/>
      <c r="E969" s="11"/>
      <c r="F969" s="11"/>
      <c r="G969" s="11"/>
      <c r="H969" s="11"/>
      <c r="I969" s="11"/>
      <c r="J969" s="11"/>
      <c r="K969" s="11"/>
      <c r="L969" s="11"/>
      <c r="M969" s="11"/>
      <c r="N969" s="11"/>
      <c r="O969" s="11"/>
      <c r="P969" s="11"/>
      <c r="Q969" s="11"/>
      <c r="R969" s="11"/>
    </row>
    <row r="970" ht="15.75" customHeight="1">
      <c r="B970" s="11"/>
      <c r="C970" s="11"/>
      <c r="D970" s="11"/>
      <c r="E970" s="11"/>
      <c r="F970" s="11"/>
      <c r="G970" s="11"/>
      <c r="H970" s="11"/>
      <c r="I970" s="11"/>
      <c r="J970" s="11"/>
      <c r="K970" s="11"/>
      <c r="L970" s="11"/>
      <c r="M970" s="11"/>
      <c r="N970" s="11"/>
      <c r="O970" s="11"/>
      <c r="P970" s="11"/>
      <c r="Q970" s="11"/>
      <c r="R970" s="11"/>
    </row>
    <row r="971" ht="15.75" customHeight="1">
      <c r="B971" s="11"/>
      <c r="C971" s="11"/>
      <c r="D971" s="11"/>
      <c r="E971" s="11"/>
      <c r="F971" s="11"/>
      <c r="G971" s="11"/>
      <c r="H971" s="11"/>
      <c r="I971" s="11"/>
      <c r="J971" s="11"/>
      <c r="K971" s="11"/>
      <c r="L971" s="11"/>
      <c r="M971" s="11"/>
      <c r="N971" s="11"/>
      <c r="O971" s="11"/>
      <c r="P971" s="11"/>
      <c r="Q971" s="11"/>
      <c r="R971" s="11"/>
    </row>
    <row r="972" ht="15.75" customHeight="1">
      <c r="B972" s="11"/>
      <c r="C972" s="11"/>
      <c r="D972" s="11"/>
      <c r="E972" s="11"/>
      <c r="F972" s="11"/>
      <c r="G972" s="11"/>
      <c r="H972" s="11"/>
      <c r="I972" s="11"/>
      <c r="J972" s="11"/>
      <c r="K972" s="11"/>
      <c r="L972" s="11"/>
      <c r="M972" s="11"/>
      <c r="N972" s="11"/>
      <c r="O972" s="11"/>
      <c r="P972" s="11"/>
      <c r="Q972" s="11"/>
      <c r="R972" s="11"/>
    </row>
    <row r="973" ht="15.75" customHeight="1">
      <c r="B973" s="11"/>
      <c r="C973" s="11"/>
      <c r="D973" s="11"/>
      <c r="E973" s="11"/>
      <c r="F973" s="11"/>
      <c r="G973" s="11"/>
      <c r="H973" s="11"/>
      <c r="I973" s="11"/>
      <c r="J973" s="11"/>
      <c r="K973" s="11"/>
      <c r="L973" s="11"/>
      <c r="M973" s="11"/>
      <c r="N973" s="11"/>
      <c r="O973" s="11"/>
      <c r="P973" s="11"/>
      <c r="Q973" s="11"/>
      <c r="R973" s="11"/>
    </row>
    <row r="974" ht="15.75" customHeight="1">
      <c r="B974" s="11"/>
      <c r="C974" s="11"/>
      <c r="D974" s="11"/>
      <c r="E974" s="11"/>
      <c r="F974" s="11"/>
      <c r="G974" s="11"/>
      <c r="H974" s="11"/>
      <c r="I974" s="11"/>
      <c r="J974" s="11"/>
      <c r="K974" s="11"/>
      <c r="L974" s="11"/>
      <c r="M974" s="11"/>
      <c r="N974" s="11"/>
      <c r="O974" s="11"/>
      <c r="P974" s="11"/>
      <c r="Q974" s="11"/>
      <c r="R974" s="11"/>
    </row>
    <row r="975" ht="15.75" customHeight="1">
      <c r="B975" s="11"/>
      <c r="C975" s="11"/>
      <c r="D975" s="11"/>
      <c r="E975" s="11"/>
      <c r="F975" s="11"/>
      <c r="G975" s="11"/>
      <c r="H975" s="11"/>
      <c r="I975" s="11"/>
      <c r="J975" s="11"/>
      <c r="K975" s="11"/>
      <c r="L975" s="11"/>
      <c r="M975" s="11"/>
      <c r="N975" s="11"/>
      <c r="O975" s="11"/>
      <c r="P975" s="11"/>
      <c r="Q975" s="11"/>
      <c r="R975" s="11"/>
    </row>
    <row r="976" ht="15.75" customHeight="1">
      <c r="B976" s="11"/>
      <c r="C976" s="11"/>
      <c r="D976" s="11"/>
      <c r="E976" s="11"/>
      <c r="F976" s="11"/>
      <c r="G976" s="11"/>
      <c r="H976" s="11"/>
      <c r="I976" s="11"/>
      <c r="J976" s="11"/>
      <c r="K976" s="11"/>
      <c r="L976" s="11"/>
      <c r="M976" s="11"/>
      <c r="N976" s="11"/>
      <c r="O976" s="11"/>
      <c r="P976" s="11"/>
      <c r="Q976" s="11"/>
      <c r="R976" s="11"/>
    </row>
    <row r="977" ht="15.75" customHeight="1">
      <c r="B977" s="11"/>
      <c r="C977" s="11"/>
      <c r="D977" s="11"/>
      <c r="E977" s="11"/>
      <c r="F977" s="11"/>
      <c r="G977" s="11"/>
      <c r="H977" s="11"/>
      <c r="I977" s="11"/>
      <c r="J977" s="11"/>
      <c r="K977" s="11"/>
      <c r="L977" s="11"/>
      <c r="M977" s="11"/>
      <c r="N977" s="11"/>
      <c r="O977" s="11"/>
      <c r="P977" s="11"/>
      <c r="Q977" s="11"/>
      <c r="R977" s="11"/>
    </row>
    <row r="978" ht="15.75" customHeight="1">
      <c r="B978" s="11"/>
      <c r="C978" s="11"/>
      <c r="D978" s="11"/>
      <c r="E978" s="11"/>
      <c r="F978" s="11"/>
      <c r="G978" s="11"/>
      <c r="H978" s="11"/>
      <c r="I978" s="11"/>
      <c r="J978" s="11"/>
      <c r="K978" s="11"/>
      <c r="L978" s="11"/>
      <c r="M978" s="11"/>
      <c r="N978" s="11"/>
      <c r="O978" s="11"/>
      <c r="P978" s="11"/>
      <c r="Q978" s="11"/>
      <c r="R978" s="11"/>
    </row>
    <row r="979" ht="15.75" customHeight="1">
      <c r="B979" s="11"/>
      <c r="C979" s="11"/>
      <c r="D979" s="11"/>
      <c r="E979" s="11"/>
      <c r="F979" s="11"/>
      <c r="G979" s="11"/>
      <c r="H979" s="11"/>
      <c r="I979" s="11"/>
      <c r="J979" s="11"/>
      <c r="K979" s="11"/>
      <c r="L979" s="11"/>
      <c r="M979" s="11"/>
      <c r="N979" s="11"/>
      <c r="O979" s="11"/>
      <c r="P979" s="11"/>
      <c r="Q979" s="11"/>
      <c r="R979" s="11"/>
    </row>
    <row r="980" ht="15.75" customHeight="1">
      <c r="B980" s="11"/>
      <c r="C980" s="11"/>
      <c r="D980" s="11"/>
      <c r="E980" s="11"/>
      <c r="F980" s="11"/>
      <c r="G980" s="11"/>
      <c r="H980" s="11"/>
      <c r="I980" s="11"/>
      <c r="J980" s="11"/>
      <c r="K980" s="11"/>
      <c r="L980" s="11"/>
      <c r="M980" s="11"/>
      <c r="N980" s="11"/>
      <c r="O980" s="11"/>
      <c r="P980" s="11"/>
      <c r="Q980" s="11"/>
      <c r="R980" s="11"/>
    </row>
    <row r="981" ht="15.75" customHeight="1">
      <c r="B981" s="11"/>
      <c r="C981" s="11"/>
      <c r="D981" s="11"/>
      <c r="E981" s="11"/>
      <c r="F981" s="11"/>
      <c r="G981" s="11"/>
      <c r="H981" s="11"/>
      <c r="I981" s="11"/>
      <c r="J981" s="11"/>
      <c r="K981" s="11"/>
      <c r="L981" s="11"/>
      <c r="M981" s="11"/>
      <c r="N981" s="11"/>
      <c r="O981" s="11"/>
      <c r="P981" s="11"/>
      <c r="Q981" s="11"/>
      <c r="R981" s="11"/>
    </row>
    <row r="982" ht="15.75" customHeight="1">
      <c r="B982" s="11"/>
      <c r="C982" s="11"/>
      <c r="D982" s="11"/>
      <c r="E982" s="11"/>
      <c r="F982" s="11"/>
      <c r="G982" s="11"/>
      <c r="H982" s="11"/>
      <c r="I982" s="11"/>
      <c r="J982" s="11"/>
      <c r="K982" s="11"/>
      <c r="L982" s="11"/>
      <c r="M982" s="11"/>
      <c r="N982" s="11"/>
      <c r="O982" s="11"/>
      <c r="P982" s="11"/>
      <c r="Q982" s="11"/>
      <c r="R982" s="11"/>
    </row>
    <row r="983" ht="15.75" customHeight="1">
      <c r="B983" s="11"/>
      <c r="C983" s="11"/>
      <c r="D983" s="11"/>
      <c r="E983" s="11"/>
      <c r="F983" s="11"/>
      <c r="G983" s="11"/>
      <c r="H983" s="11"/>
      <c r="I983" s="11"/>
      <c r="J983" s="11"/>
      <c r="K983" s="11"/>
      <c r="L983" s="11"/>
      <c r="M983" s="11"/>
      <c r="N983" s="11"/>
      <c r="O983" s="11"/>
      <c r="P983" s="11"/>
      <c r="Q983" s="11"/>
      <c r="R983" s="11"/>
    </row>
    <row r="984" ht="15.75" customHeight="1">
      <c r="B984" s="11"/>
      <c r="C984" s="11"/>
      <c r="D984" s="11"/>
      <c r="E984" s="11"/>
      <c r="F984" s="11"/>
      <c r="G984" s="11"/>
      <c r="H984" s="11"/>
      <c r="I984" s="11"/>
      <c r="J984" s="11"/>
      <c r="K984" s="11"/>
      <c r="L984" s="11"/>
      <c r="M984" s="11"/>
      <c r="N984" s="11"/>
      <c r="O984" s="11"/>
      <c r="P984" s="11"/>
      <c r="Q984" s="11"/>
      <c r="R984" s="11"/>
    </row>
    <row r="985" ht="15.75" customHeight="1">
      <c r="B985" s="11"/>
      <c r="C985" s="11"/>
      <c r="D985" s="11"/>
      <c r="E985" s="11"/>
      <c r="F985" s="11"/>
      <c r="G985" s="11"/>
      <c r="H985" s="11"/>
      <c r="I985" s="11"/>
      <c r="J985" s="11"/>
      <c r="K985" s="11"/>
      <c r="L985" s="11"/>
      <c r="M985" s="11"/>
      <c r="N985" s="11"/>
      <c r="O985" s="11"/>
      <c r="P985" s="11"/>
      <c r="Q985" s="11"/>
      <c r="R985" s="11"/>
    </row>
    <row r="986" ht="15.75" customHeight="1">
      <c r="B986" s="11"/>
      <c r="C986" s="11"/>
      <c r="D986" s="11"/>
      <c r="E986" s="11"/>
      <c r="F986" s="11"/>
      <c r="G986" s="11"/>
      <c r="H986" s="11"/>
      <c r="I986" s="11"/>
      <c r="J986" s="11"/>
      <c r="K986" s="11"/>
      <c r="L986" s="11"/>
      <c r="M986" s="11"/>
      <c r="N986" s="11"/>
      <c r="O986" s="11"/>
      <c r="P986" s="11"/>
      <c r="Q986" s="11"/>
      <c r="R986" s="11"/>
    </row>
    <row r="987" ht="15.75" customHeight="1">
      <c r="B987" s="11"/>
      <c r="C987" s="11"/>
      <c r="D987" s="11"/>
      <c r="E987" s="11"/>
      <c r="F987" s="11"/>
      <c r="G987" s="11"/>
      <c r="H987" s="11"/>
      <c r="I987" s="11"/>
      <c r="J987" s="11"/>
      <c r="K987" s="11"/>
      <c r="L987" s="11"/>
      <c r="M987" s="11"/>
      <c r="N987" s="11"/>
      <c r="O987" s="11"/>
      <c r="P987" s="11"/>
      <c r="Q987" s="11"/>
      <c r="R987" s="11"/>
    </row>
    <row r="988" ht="15.75" customHeight="1">
      <c r="B988" s="11"/>
      <c r="C988" s="11"/>
      <c r="D988" s="11"/>
      <c r="E988" s="11"/>
      <c r="F988" s="11"/>
      <c r="G988" s="11"/>
      <c r="H988" s="11"/>
      <c r="I988" s="11"/>
      <c r="J988" s="11"/>
      <c r="K988" s="11"/>
      <c r="L988" s="11"/>
      <c r="M988" s="11"/>
      <c r="N988" s="11"/>
      <c r="O988" s="11"/>
      <c r="P988" s="11"/>
      <c r="Q988" s="11"/>
      <c r="R988" s="11"/>
    </row>
    <row r="989" ht="15.75" customHeight="1">
      <c r="B989" s="11"/>
      <c r="C989" s="11"/>
      <c r="D989" s="11"/>
      <c r="E989" s="11"/>
      <c r="F989" s="11"/>
      <c r="G989" s="11"/>
      <c r="H989" s="11"/>
      <c r="I989" s="11"/>
      <c r="J989" s="11"/>
      <c r="K989" s="11"/>
      <c r="L989" s="11"/>
      <c r="M989" s="11"/>
      <c r="N989" s="11"/>
      <c r="O989" s="11"/>
      <c r="P989" s="11"/>
      <c r="Q989" s="11"/>
      <c r="R989" s="11"/>
    </row>
    <row r="990" ht="15.75" customHeight="1">
      <c r="B990" s="11"/>
      <c r="C990" s="11"/>
      <c r="D990" s="11"/>
      <c r="E990" s="11"/>
      <c r="F990" s="11"/>
      <c r="G990" s="11"/>
      <c r="H990" s="11"/>
      <c r="I990" s="11"/>
      <c r="J990" s="11"/>
      <c r="K990" s="11"/>
      <c r="L990" s="11"/>
      <c r="M990" s="11"/>
      <c r="N990" s="11"/>
      <c r="O990" s="11"/>
      <c r="P990" s="11"/>
      <c r="Q990" s="11"/>
      <c r="R990" s="11"/>
    </row>
    <row r="991" ht="15.75" customHeight="1">
      <c r="B991" s="11"/>
      <c r="C991" s="11"/>
      <c r="D991" s="11"/>
      <c r="E991" s="11"/>
      <c r="F991" s="11"/>
      <c r="G991" s="11"/>
      <c r="H991" s="11"/>
      <c r="I991" s="11"/>
      <c r="J991" s="11"/>
      <c r="K991" s="11"/>
      <c r="L991" s="11"/>
      <c r="M991" s="11"/>
      <c r="N991" s="11"/>
      <c r="O991" s="11"/>
      <c r="P991" s="11"/>
      <c r="Q991" s="11"/>
      <c r="R991" s="11"/>
    </row>
    <row r="992" ht="15.75" customHeight="1">
      <c r="B992" s="11"/>
      <c r="C992" s="11"/>
      <c r="D992" s="11"/>
      <c r="E992" s="11"/>
      <c r="F992" s="11"/>
      <c r="G992" s="11"/>
      <c r="H992" s="11"/>
      <c r="I992" s="11"/>
      <c r="J992" s="11"/>
      <c r="K992" s="11"/>
      <c r="L992" s="11"/>
      <c r="M992" s="11"/>
      <c r="N992" s="11"/>
      <c r="O992" s="11"/>
      <c r="P992" s="11"/>
      <c r="Q992" s="11"/>
      <c r="R992" s="11"/>
    </row>
    <row r="993" ht="15.75" customHeight="1">
      <c r="B993" s="11"/>
      <c r="C993" s="11"/>
      <c r="D993" s="11"/>
      <c r="E993" s="11"/>
      <c r="F993" s="11"/>
      <c r="G993" s="11"/>
      <c r="H993" s="11"/>
      <c r="I993" s="11"/>
      <c r="J993" s="11"/>
      <c r="K993" s="11"/>
      <c r="L993" s="11"/>
      <c r="M993" s="11"/>
      <c r="N993" s="11"/>
      <c r="O993" s="11"/>
      <c r="P993" s="11"/>
      <c r="Q993" s="11"/>
      <c r="R993" s="11"/>
    </row>
    <row r="994" ht="15.75" customHeight="1">
      <c r="B994" s="11"/>
      <c r="C994" s="11"/>
      <c r="D994" s="11"/>
      <c r="E994" s="11"/>
      <c r="F994" s="11"/>
      <c r="G994" s="11"/>
      <c r="H994" s="11"/>
      <c r="I994" s="11"/>
      <c r="J994" s="11"/>
      <c r="K994" s="11"/>
      <c r="L994" s="11"/>
      <c r="M994" s="11"/>
      <c r="N994" s="11"/>
      <c r="O994" s="11"/>
      <c r="P994" s="11"/>
      <c r="Q994" s="11"/>
      <c r="R994" s="11"/>
    </row>
    <row r="995" ht="15.75" customHeight="1">
      <c r="B995" s="11"/>
      <c r="C995" s="11"/>
      <c r="D995" s="11"/>
      <c r="E995" s="11"/>
      <c r="F995" s="11"/>
      <c r="G995" s="11"/>
      <c r="H995" s="11"/>
      <c r="I995" s="11"/>
      <c r="J995" s="11"/>
      <c r="K995" s="11"/>
      <c r="L995" s="11"/>
      <c r="M995" s="11"/>
      <c r="N995" s="11"/>
      <c r="O995" s="11"/>
      <c r="P995" s="11"/>
      <c r="Q995" s="11"/>
      <c r="R995" s="11"/>
    </row>
    <row r="996" ht="15.75" customHeight="1">
      <c r="B996" s="11"/>
      <c r="C996" s="11"/>
      <c r="D996" s="11"/>
      <c r="E996" s="11"/>
      <c r="F996" s="11"/>
      <c r="G996" s="11"/>
      <c r="H996" s="11"/>
      <c r="I996" s="11"/>
      <c r="J996" s="11"/>
      <c r="K996" s="11"/>
      <c r="L996" s="11"/>
      <c r="M996" s="11"/>
      <c r="N996" s="11"/>
      <c r="O996" s="11"/>
      <c r="P996" s="11"/>
      <c r="Q996" s="11"/>
      <c r="R996" s="11"/>
    </row>
    <row r="997" ht="15.75" customHeight="1">
      <c r="B997" s="11"/>
      <c r="C997" s="11"/>
      <c r="D997" s="11"/>
      <c r="E997" s="11"/>
      <c r="F997" s="11"/>
      <c r="G997" s="11"/>
      <c r="H997" s="11"/>
      <c r="I997" s="11"/>
      <c r="J997" s="11"/>
      <c r="K997" s="11"/>
      <c r="L997" s="11"/>
      <c r="M997" s="11"/>
      <c r="N997" s="11"/>
      <c r="O997" s="11"/>
      <c r="P997" s="11"/>
      <c r="Q997" s="11"/>
      <c r="R997" s="11"/>
    </row>
    <row r="998" ht="15.75" customHeight="1">
      <c r="B998" s="11"/>
      <c r="C998" s="11"/>
      <c r="D998" s="11"/>
      <c r="E998" s="11"/>
      <c r="F998" s="11"/>
      <c r="G998" s="11"/>
      <c r="H998" s="11"/>
      <c r="I998" s="11"/>
      <c r="J998" s="11"/>
      <c r="K998" s="11"/>
      <c r="L998" s="11"/>
      <c r="M998" s="11"/>
      <c r="N998" s="11"/>
      <c r="O998" s="11"/>
      <c r="P998" s="11"/>
      <c r="Q998" s="11"/>
      <c r="R998" s="11"/>
    </row>
    <row r="999" ht="15.75" customHeight="1">
      <c r="B999" s="11"/>
      <c r="C999" s="11"/>
      <c r="D999" s="11"/>
      <c r="E999" s="11"/>
      <c r="F999" s="11"/>
      <c r="G999" s="11"/>
      <c r="H999" s="11"/>
      <c r="I999" s="11"/>
      <c r="J999" s="11"/>
      <c r="K999" s="11"/>
      <c r="L999" s="11"/>
      <c r="M999" s="11"/>
      <c r="N999" s="11"/>
      <c r="O999" s="11"/>
      <c r="P999" s="11"/>
      <c r="Q999" s="11"/>
      <c r="R999" s="11"/>
    </row>
    <row r="1000" ht="15.75" customHeight="1">
      <c r="B1000" s="11"/>
      <c r="C1000" s="11"/>
      <c r="D1000" s="11"/>
      <c r="E1000" s="11"/>
      <c r="F1000" s="11"/>
      <c r="G1000" s="11"/>
      <c r="H1000" s="11"/>
      <c r="I1000" s="11"/>
      <c r="J1000" s="11"/>
      <c r="K1000" s="11"/>
      <c r="L1000" s="11"/>
      <c r="M1000" s="11"/>
      <c r="N1000" s="11"/>
      <c r="O1000" s="11"/>
      <c r="P1000" s="11"/>
      <c r="Q1000" s="11"/>
      <c r="R1000" s="11"/>
    </row>
    <row r="1001" ht="15.75" customHeight="1">
      <c r="B1001" s="11"/>
      <c r="C1001" s="11"/>
      <c r="D1001" s="11"/>
      <c r="E1001" s="11"/>
      <c r="F1001" s="11"/>
      <c r="G1001" s="11"/>
      <c r="H1001" s="11"/>
      <c r="I1001" s="11"/>
      <c r="J1001" s="11"/>
      <c r="K1001" s="11"/>
      <c r="L1001" s="11"/>
      <c r="M1001" s="11"/>
      <c r="N1001" s="11"/>
      <c r="O1001" s="11"/>
      <c r="P1001" s="11"/>
      <c r="Q1001" s="11"/>
      <c r="R1001" s="11"/>
    </row>
    <row r="1002" ht="15.75" customHeight="1">
      <c r="B1002" s="11"/>
      <c r="C1002" s="11"/>
      <c r="D1002" s="11"/>
      <c r="E1002" s="11"/>
      <c r="F1002" s="11"/>
      <c r="G1002" s="11"/>
      <c r="H1002" s="11"/>
      <c r="I1002" s="11"/>
      <c r="J1002" s="11"/>
      <c r="K1002" s="11"/>
      <c r="L1002" s="11"/>
      <c r="M1002" s="11"/>
      <c r="N1002" s="11"/>
      <c r="O1002" s="11"/>
      <c r="P1002" s="11"/>
      <c r="Q1002" s="11"/>
      <c r="R1002" s="11"/>
    </row>
    <row r="1003" ht="15.75" customHeight="1">
      <c r="B1003" s="11"/>
      <c r="C1003" s="11"/>
      <c r="D1003" s="11"/>
      <c r="E1003" s="11"/>
      <c r="F1003" s="11"/>
      <c r="G1003" s="11"/>
      <c r="H1003" s="11"/>
      <c r="I1003" s="11"/>
      <c r="J1003" s="11"/>
      <c r="K1003" s="11"/>
      <c r="L1003" s="11"/>
      <c r="M1003" s="11"/>
      <c r="N1003" s="11"/>
      <c r="O1003" s="11"/>
      <c r="P1003" s="11"/>
      <c r="Q1003" s="11"/>
      <c r="R1003" s="11"/>
    </row>
    <row r="1004" ht="15.75" customHeight="1">
      <c r="B1004" s="11"/>
      <c r="C1004" s="11"/>
      <c r="D1004" s="11"/>
      <c r="E1004" s="11"/>
      <c r="F1004" s="11"/>
      <c r="G1004" s="11"/>
      <c r="H1004" s="11"/>
      <c r="I1004" s="11"/>
      <c r="J1004" s="11"/>
      <c r="K1004" s="11"/>
      <c r="L1004" s="11"/>
      <c r="M1004" s="11"/>
      <c r="N1004" s="11"/>
      <c r="O1004" s="11"/>
      <c r="P1004" s="11"/>
      <c r="Q1004" s="11"/>
      <c r="R1004" s="11"/>
    </row>
    <row r="1005" ht="15.75" customHeight="1">
      <c r="B1005" s="11"/>
      <c r="C1005" s="11"/>
      <c r="D1005" s="11"/>
      <c r="E1005" s="11"/>
      <c r="F1005" s="11"/>
      <c r="G1005" s="11"/>
      <c r="H1005" s="11"/>
      <c r="I1005" s="11"/>
      <c r="J1005" s="11"/>
      <c r="K1005" s="11"/>
      <c r="L1005" s="11"/>
      <c r="M1005" s="11"/>
      <c r="N1005" s="11"/>
      <c r="O1005" s="11"/>
      <c r="P1005" s="11"/>
      <c r="Q1005" s="11"/>
      <c r="R1005" s="11"/>
    </row>
    <row r="1006" ht="15.75" customHeight="1">
      <c r="B1006" s="11"/>
      <c r="C1006" s="11"/>
      <c r="D1006" s="11"/>
      <c r="E1006" s="11"/>
      <c r="F1006" s="11"/>
      <c r="G1006" s="11"/>
      <c r="H1006" s="11"/>
      <c r="I1006" s="11"/>
      <c r="J1006" s="11"/>
      <c r="K1006" s="11"/>
      <c r="L1006" s="11"/>
      <c r="M1006" s="11"/>
      <c r="N1006" s="11"/>
      <c r="O1006" s="11"/>
      <c r="P1006" s="11"/>
      <c r="Q1006" s="11"/>
      <c r="R1006" s="11"/>
    </row>
    <row r="1007" ht="15.75" customHeight="1">
      <c r="B1007" s="11"/>
      <c r="C1007" s="11"/>
      <c r="D1007" s="11"/>
      <c r="E1007" s="11"/>
      <c r="F1007" s="11"/>
      <c r="G1007" s="11"/>
      <c r="H1007" s="11"/>
      <c r="I1007" s="11"/>
      <c r="J1007" s="11"/>
      <c r="K1007" s="11"/>
      <c r="L1007" s="11"/>
      <c r="M1007" s="11"/>
      <c r="N1007" s="11"/>
      <c r="O1007" s="11"/>
      <c r="P1007" s="11"/>
      <c r="Q1007" s="11"/>
      <c r="R1007" s="11"/>
    </row>
    <row r="1008" ht="15.75" customHeight="1">
      <c r="B1008" s="11"/>
      <c r="C1008" s="11"/>
      <c r="D1008" s="11"/>
      <c r="E1008" s="11"/>
      <c r="F1008" s="11"/>
      <c r="G1008" s="11"/>
      <c r="H1008" s="11"/>
      <c r="I1008" s="11"/>
      <c r="J1008" s="11"/>
      <c r="K1008" s="11"/>
      <c r="L1008" s="11"/>
      <c r="M1008" s="11"/>
      <c r="N1008" s="11"/>
      <c r="O1008" s="11"/>
      <c r="P1008" s="11"/>
      <c r="Q1008" s="11"/>
      <c r="R1008" s="11"/>
    </row>
    <row r="1009" ht="15.75" customHeight="1">
      <c r="B1009" s="11"/>
      <c r="C1009" s="11"/>
      <c r="D1009" s="11"/>
      <c r="E1009" s="11"/>
      <c r="F1009" s="11"/>
      <c r="G1009" s="11"/>
      <c r="H1009" s="11"/>
      <c r="I1009" s="11"/>
      <c r="J1009" s="11"/>
      <c r="K1009" s="11"/>
      <c r="L1009" s="11"/>
      <c r="M1009" s="11"/>
      <c r="N1009" s="11"/>
      <c r="O1009" s="11"/>
      <c r="P1009" s="11"/>
      <c r="Q1009" s="11"/>
      <c r="R1009" s="11"/>
    </row>
    <row r="1010" ht="15.75" customHeight="1">
      <c r="B1010" s="11"/>
      <c r="C1010" s="11"/>
      <c r="D1010" s="11"/>
      <c r="E1010" s="11"/>
      <c r="F1010" s="11"/>
      <c r="G1010" s="11"/>
      <c r="H1010" s="11"/>
      <c r="I1010" s="11"/>
      <c r="J1010" s="11"/>
      <c r="K1010" s="11"/>
      <c r="L1010" s="11"/>
      <c r="M1010" s="11"/>
      <c r="N1010" s="11"/>
      <c r="O1010" s="11"/>
      <c r="P1010" s="11"/>
      <c r="Q1010" s="11"/>
      <c r="R1010" s="11"/>
    </row>
    <row r="1011" ht="15.75" customHeight="1">
      <c r="B1011" s="11"/>
      <c r="C1011" s="11"/>
      <c r="D1011" s="11"/>
      <c r="E1011" s="11"/>
      <c r="F1011" s="11"/>
      <c r="G1011" s="11"/>
      <c r="H1011" s="11"/>
      <c r="I1011" s="11"/>
      <c r="J1011" s="11"/>
      <c r="K1011" s="11"/>
      <c r="L1011" s="11"/>
      <c r="M1011" s="11"/>
      <c r="N1011" s="11"/>
      <c r="O1011" s="11"/>
      <c r="P1011" s="11"/>
      <c r="Q1011" s="11"/>
      <c r="R1011" s="11"/>
    </row>
    <row r="1012" ht="15.75" customHeight="1">
      <c r="B1012" s="11"/>
      <c r="C1012" s="11"/>
      <c r="D1012" s="11"/>
      <c r="E1012" s="11"/>
      <c r="F1012" s="11"/>
      <c r="G1012" s="11"/>
      <c r="H1012" s="11"/>
      <c r="I1012" s="11"/>
      <c r="J1012" s="11"/>
      <c r="K1012" s="11"/>
      <c r="L1012" s="11"/>
      <c r="M1012" s="11"/>
      <c r="N1012" s="11"/>
      <c r="O1012" s="11"/>
      <c r="P1012" s="11"/>
      <c r="Q1012" s="11"/>
      <c r="R1012" s="11"/>
    </row>
    <row r="1013" ht="15.75" customHeight="1">
      <c r="B1013" s="11"/>
      <c r="C1013" s="11"/>
      <c r="D1013" s="11"/>
      <c r="E1013" s="11"/>
      <c r="F1013" s="11"/>
      <c r="G1013" s="11"/>
      <c r="H1013" s="11"/>
      <c r="I1013" s="11"/>
      <c r="J1013" s="11"/>
      <c r="K1013" s="11"/>
      <c r="L1013" s="11"/>
      <c r="M1013" s="11"/>
      <c r="N1013" s="11"/>
      <c r="O1013" s="11"/>
      <c r="P1013" s="11"/>
      <c r="Q1013" s="11"/>
      <c r="R1013" s="11"/>
    </row>
    <row r="1014" ht="15.75" customHeight="1">
      <c r="B1014" s="11"/>
      <c r="C1014" s="11"/>
      <c r="D1014" s="11"/>
      <c r="E1014" s="11"/>
      <c r="F1014" s="11"/>
      <c r="G1014" s="11"/>
      <c r="H1014" s="11"/>
      <c r="I1014" s="11"/>
      <c r="J1014" s="11"/>
      <c r="K1014" s="11"/>
      <c r="L1014" s="11"/>
      <c r="M1014" s="11"/>
      <c r="N1014" s="11"/>
      <c r="O1014" s="11"/>
      <c r="P1014" s="11"/>
      <c r="Q1014" s="11"/>
      <c r="R1014" s="11"/>
    </row>
    <row r="1015" ht="15.75" customHeight="1">
      <c r="B1015" s="11"/>
      <c r="C1015" s="11"/>
      <c r="D1015" s="11"/>
      <c r="E1015" s="11"/>
      <c r="F1015" s="11"/>
      <c r="G1015" s="11"/>
      <c r="H1015" s="11"/>
      <c r="I1015" s="11"/>
      <c r="J1015" s="11"/>
      <c r="K1015" s="11"/>
      <c r="L1015" s="11"/>
      <c r="M1015" s="11"/>
      <c r="N1015" s="11"/>
      <c r="O1015" s="11"/>
      <c r="P1015" s="11"/>
      <c r="Q1015" s="11"/>
      <c r="R1015" s="11"/>
    </row>
    <row r="1016" ht="15.75" customHeight="1">
      <c r="B1016" s="11"/>
      <c r="C1016" s="11"/>
      <c r="D1016" s="11"/>
      <c r="E1016" s="11"/>
      <c r="F1016" s="11"/>
      <c r="G1016" s="11"/>
      <c r="H1016" s="11"/>
      <c r="I1016" s="11"/>
      <c r="J1016" s="11"/>
      <c r="K1016" s="11"/>
      <c r="L1016" s="11"/>
      <c r="M1016" s="11"/>
      <c r="N1016" s="11"/>
      <c r="O1016" s="11"/>
      <c r="P1016" s="11"/>
      <c r="Q1016" s="11"/>
      <c r="R1016" s="11"/>
    </row>
    <row r="1017" ht="15.75" customHeight="1">
      <c r="B1017" s="11"/>
      <c r="C1017" s="11"/>
      <c r="D1017" s="11"/>
      <c r="E1017" s="11"/>
      <c r="F1017" s="11"/>
      <c r="G1017" s="11"/>
      <c r="H1017" s="11"/>
      <c r="I1017" s="11"/>
      <c r="J1017" s="11"/>
      <c r="K1017" s="11"/>
      <c r="L1017" s="11"/>
      <c r="M1017" s="11"/>
      <c r="N1017" s="11"/>
      <c r="O1017" s="11"/>
      <c r="P1017" s="11"/>
      <c r="Q1017" s="11"/>
      <c r="R1017" s="11"/>
    </row>
    <row r="1018" ht="15.75" customHeight="1">
      <c r="B1018" s="11"/>
      <c r="C1018" s="11"/>
      <c r="D1018" s="11"/>
      <c r="E1018" s="11"/>
      <c r="F1018" s="11"/>
      <c r="G1018" s="11"/>
      <c r="H1018" s="11"/>
      <c r="I1018" s="11"/>
      <c r="J1018" s="11"/>
      <c r="K1018" s="11"/>
      <c r="L1018" s="11"/>
      <c r="M1018" s="11"/>
      <c r="N1018" s="11"/>
      <c r="O1018" s="11"/>
      <c r="P1018" s="11"/>
      <c r="Q1018" s="11"/>
      <c r="R1018" s="11"/>
    </row>
    <row r="1019" ht="15.75" customHeight="1">
      <c r="B1019" s="11"/>
      <c r="C1019" s="11"/>
      <c r="D1019" s="11"/>
      <c r="E1019" s="11"/>
      <c r="F1019" s="11"/>
      <c r="G1019" s="11"/>
      <c r="H1019" s="11"/>
      <c r="I1019" s="11"/>
      <c r="J1019" s="11"/>
      <c r="K1019" s="11"/>
      <c r="L1019" s="11"/>
      <c r="M1019" s="11"/>
      <c r="N1019" s="11"/>
      <c r="O1019" s="11"/>
      <c r="P1019" s="11"/>
      <c r="Q1019" s="11"/>
      <c r="R1019" s="11"/>
    </row>
    <row r="1020" ht="15.75" customHeight="1">
      <c r="B1020" s="11"/>
      <c r="C1020" s="11"/>
      <c r="D1020" s="11"/>
      <c r="E1020" s="11"/>
      <c r="F1020" s="11"/>
      <c r="G1020" s="11"/>
      <c r="H1020" s="11"/>
      <c r="I1020" s="11"/>
      <c r="J1020" s="11"/>
      <c r="K1020" s="11"/>
      <c r="L1020" s="11"/>
      <c r="M1020" s="11"/>
      <c r="N1020" s="11"/>
      <c r="O1020" s="11"/>
      <c r="P1020" s="11"/>
      <c r="Q1020" s="11"/>
      <c r="R1020" s="11"/>
    </row>
    <row r="1021" ht="15.75" customHeight="1">
      <c r="B1021" s="11"/>
      <c r="C1021" s="11"/>
      <c r="D1021" s="11"/>
      <c r="E1021" s="11"/>
      <c r="F1021" s="11"/>
      <c r="G1021" s="11"/>
      <c r="H1021" s="11"/>
      <c r="I1021" s="11"/>
      <c r="J1021" s="11"/>
      <c r="K1021" s="11"/>
      <c r="L1021" s="11"/>
      <c r="M1021" s="11"/>
      <c r="N1021" s="11"/>
      <c r="O1021" s="11"/>
      <c r="P1021" s="11"/>
      <c r="Q1021" s="11"/>
      <c r="R1021" s="11"/>
    </row>
    <row r="1022" ht="15.75" customHeight="1">
      <c r="B1022" s="11"/>
      <c r="C1022" s="11"/>
      <c r="D1022" s="11"/>
      <c r="E1022" s="11"/>
      <c r="F1022" s="11"/>
      <c r="G1022" s="11"/>
      <c r="H1022" s="11"/>
      <c r="I1022" s="11"/>
      <c r="J1022" s="11"/>
      <c r="K1022" s="11"/>
      <c r="L1022" s="11"/>
      <c r="M1022" s="11"/>
      <c r="N1022" s="11"/>
      <c r="O1022" s="11"/>
      <c r="P1022" s="11"/>
      <c r="Q1022" s="11"/>
      <c r="R1022" s="11"/>
    </row>
    <row r="1023" ht="15.75" customHeight="1">
      <c r="B1023" s="11"/>
      <c r="C1023" s="11"/>
      <c r="D1023" s="11"/>
      <c r="E1023" s="11"/>
      <c r="F1023" s="11"/>
      <c r="G1023" s="11"/>
      <c r="H1023" s="11"/>
      <c r="I1023" s="11"/>
      <c r="J1023" s="11"/>
      <c r="K1023" s="11"/>
      <c r="L1023" s="11"/>
      <c r="M1023" s="11"/>
      <c r="N1023" s="11"/>
      <c r="O1023" s="11"/>
      <c r="P1023" s="11"/>
      <c r="Q1023" s="11"/>
      <c r="R1023" s="11"/>
    </row>
    <row r="1024" ht="15.75" customHeight="1">
      <c r="B1024" s="11"/>
      <c r="C1024" s="11"/>
      <c r="D1024" s="11"/>
      <c r="E1024" s="11"/>
      <c r="F1024" s="11"/>
      <c r="G1024" s="11"/>
      <c r="H1024" s="11"/>
      <c r="I1024" s="11"/>
      <c r="J1024" s="11"/>
      <c r="K1024" s="11"/>
      <c r="L1024" s="11"/>
      <c r="M1024" s="11"/>
      <c r="N1024" s="11"/>
      <c r="O1024" s="11"/>
      <c r="P1024" s="11"/>
      <c r="Q1024" s="11"/>
      <c r="R1024" s="11"/>
    </row>
    <row r="1025" ht="15.75" customHeight="1">
      <c r="B1025" s="11"/>
      <c r="C1025" s="11"/>
      <c r="D1025" s="11"/>
      <c r="E1025" s="11"/>
      <c r="F1025" s="11"/>
      <c r="G1025" s="11"/>
      <c r="H1025" s="11"/>
      <c r="I1025" s="11"/>
      <c r="J1025" s="11"/>
      <c r="K1025" s="11"/>
      <c r="L1025" s="11"/>
      <c r="M1025" s="11"/>
      <c r="N1025" s="11"/>
      <c r="O1025" s="11"/>
      <c r="P1025" s="11"/>
      <c r="Q1025" s="11"/>
      <c r="R1025" s="11"/>
    </row>
    <row r="1026" ht="15.75" customHeight="1">
      <c r="B1026" s="11"/>
      <c r="C1026" s="11"/>
      <c r="D1026" s="11"/>
      <c r="E1026" s="11"/>
      <c r="F1026" s="11"/>
      <c r="G1026" s="11"/>
      <c r="H1026" s="11"/>
      <c r="I1026" s="11"/>
      <c r="J1026" s="11"/>
      <c r="K1026" s="11"/>
      <c r="L1026" s="11"/>
      <c r="M1026" s="11"/>
      <c r="N1026" s="11"/>
      <c r="O1026" s="11"/>
      <c r="P1026" s="11"/>
      <c r="Q1026" s="11"/>
      <c r="R1026" s="11"/>
    </row>
    <row r="1027" ht="15.75" customHeight="1">
      <c r="B1027" s="11"/>
      <c r="C1027" s="11"/>
      <c r="D1027" s="11"/>
      <c r="E1027" s="11"/>
      <c r="F1027" s="11"/>
      <c r="G1027" s="11"/>
      <c r="H1027" s="11"/>
      <c r="I1027" s="11"/>
      <c r="J1027" s="11"/>
      <c r="K1027" s="11"/>
      <c r="L1027" s="11"/>
      <c r="M1027" s="11"/>
      <c r="N1027" s="11"/>
      <c r="O1027" s="11"/>
      <c r="P1027" s="11"/>
      <c r="Q1027" s="11"/>
      <c r="R1027" s="11"/>
    </row>
    <row r="1028" ht="15.75" customHeight="1">
      <c r="B1028" s="11"/>
      <c r="C1028" s="11"/>
      <c r="D1028" s="11"/>
      <c r="E1028" s="11"/>
      <c r="F1028" s="11"/>
      <c r="G1028" s="11"/>
      <c r="H1028" s="11"/>
      <c r="I1028" s="11"/>
      <c r="J1028" s="11"/>
      <c r="K1028" s="11"/>
      <c r="L1028" s="11"/>
      <c r="M1028" s="11"/>
      <c r="N1028" s="11"/>
      <c r="O1028" s="11"/>
      <c r="P1028" s="11"/>
      <c r="Q1028" s="11"/>
      <c r="R1028" s="11"/>
    </row>
    <row r="1029" ht="15.75" customHeight="1">
      <c r="B1029" s="11"/>
      <c r="C1029" s="11"/>
      <c r="D1029" s="11"/>
      <c r="E1029" s="11"/>
      <c r="F1029" s="11"/>
      <c r="G1029" s="11"/>
      <c r="H1029" s="11"/>
      <c r="I1029" s="11"/>
      <c r="J1029" s="11"/>
      <c r="K1029" s="11"/>
      <c r="L1029" s="11"/>
      <c r="M1029" s="11"/>
      <c r="N1029" s="11"/>
      <c r="O1029" s="11"/>
      <c r="P1029" s="11"/>
      <c r="Q1029" s="11"/>
      <c r="R1029" s="11"/>
    </row>
    <row r="1030" ht="15.75" customHeight="1">
      <c r="B1030" s="11"/>
      <c r="C1030" s="11"/>
      <c r="D1030" s="11"/>
      <c r="E1030" s="11"/>
      <c r="F1030" s="11"/>
      <c r="G1030" s="11"/>
      <c r="H1030" s="11"/>
      <c r="I1030" s="11"/>
      <c r="J1030" s="11"/>
      <c r="K1030" s="11"/>
      <c r="L1030" s="11"/>
      <c r="M1030" s="11"/>
      <c r="N1030" s="11"/>
      <c r="O1030" s="11"/>
      <c r="P1030" s="11"/>
      <c r="Q1030" s="11"/>
      <c r="R1030" s="11"/>
    </row>
    <row r="1031" ht="15.75" customHeight="1">
      <c r="B1031" s="11"/>
      <c r="C1031" s="11"/>
      <c r="D1031" s="11"/>
      <c r="E1031" s="11"/>
      <c r="F1031" s="11"/>
      <c r="G1031" s="11"/>
      <c r="H1031" s="11"/>
      <c r="I1031" s="11"/>
      <c r="J1031" s="11"/>
      <c r="K1031" s="11"/>
      <c r="L1031" s="11"/>
      <c r="M1031" s="11"/>
      <c r="N1031" s="11"/>
      <c r="O1031" s="11"/>
      <c r="P1031" s="11"/>
      <c r="Q1031" s="11"/>
      <c r="R1031" s="11"/>
    </row>
    <row r="1032" ht="15.75" customHeight="1">
      <c r="B1032" s="11"/>
      <c r="C1032" s="11"/>
      <c r="D1032" s="11"/>
      <c r="E1032" s="11"/>
      <c r="F1032" s="11"/>
      <c r="G1032" s="11"/>
      <c r="H1032" s="11"/>
      <c r="I1032" s="11"/>
      <c r="J1032" s="11"/>
      <c r="K1032" s="11"/>
      <c r="L1032" s="11"/>
      <c r="M1032" s="11"/>
      <c r="N1032" s="11"/>
      <c r="O1032" s="11"/>
      <c r="P1032" s="11"/>
      <c r="Q1032" s="11"/>
      <c r="R1032" s="11"/>
    </row>
    <row r="1033" ht="15.75" customHeight="1">
      <c r="B1033" s="11"/>
      <c r="C1033" s="11"/>
      <c r="D1033" s="11"/>
      <c r="E1033" s="11"/>
      <c r="F1033" s="11"/>
      <c r="G1033" s="11"/>
      <c r="H1033" s="11"/>
      <c r="I1033" s="11"/>
      <c r="J1033" s="11"/>
      <c r="K1033" s="11"/>
      <c r="L1033" s="11"/>
      <c r="M1033" s="11"/>
      <c r="N1033" s="11"/>
      <c r="O1033" s="11"/>
      <c r="P1033" s="11"/>
      <c r="Q1033" s="11"/>
      <c r="R1033" s="11"/>
    </row>
    <row r="1034" ht="15.75" customHeight="1">
      <c r="B1034" s="11"/>
      <c r="C1034" s="11"/>
      <c r="D1034" s="11"/>
      <c r="E1034" s="11"/>
      <c r="F1034" s="11"/>
      <c r="G1034" s="11"/>
      <c r="H1034" s="11"/>
      <c r="I1034" s="11"/>
      <c r="J1034" s="11"/>
      <c r="K1034" s="11"/>
      <c r="L1034" s="11"/>
      <c r="M1034" s="11"/>
      <c r="N1034" s="11"/>
      <c r="O1034" s="11"/>
      <c r="P1034" s="11"/>
      <c r="Q1034" s="11"/>
      <c r="R1034" s="11"/>
    </row>
    <row r="1035" ht="15.75" customHeight="1">
      <c r="B1035" s="11"/>
      <c r="C1035" s="11"/>
      <c r="D1035" s="11"/>
      <c r="E1035" s="11"/>
      <c r="F1035" s="11"/>
      <c r="G1035" s="11"/>
      <c r="H1035" s="11"/>
      <c r="I1035" s="11"/>
      <c r="J1035" s="11"/>
      <c r="K1035" s="11"/>
      <c r="L1035" s="11"/>
      <c r="M1035" s="11"/>
      <c r="N1035" s="11"/>
      <c r="O1035" s="11"/>
      <c r="P1035" s="11"/>
      <c r="Q1035" s="11"/>
      <c r="R1035" s="11"/>
    </row>
    <row r="1036" ht="15.75" customHeight="1">
      <c r="B1036" s="11"/>
      <c r="C1036" s="11"/>
      <c r="D1036" s="11"/>
      <c r="E1036" s="11"/>
      <c r="F1036" s="11"/>
      <c r="G1036" s="11"/>
      <c r="H1036" s="11"/>
      <c r="I1036" s="11"/>
      <c r="J1036" s="11"/>
      <c r="K1036" s="11"/>
      <c r="L1036" s="11"/>
      <c r="M1036" s="11"/>
      <c r="N1036" s="11"/>
      <c r="O1036" s="11"/>
      <c r="P1036" s="11"/>
      <c r="Q1036" s="11"/>
      <c r="R1036" s="11"/>
    </row>
    <row r="1037" ht="15.75" customHeight="1">
      <c r="B1037" s="11"/>
      <c r="C1037" s="11"/>
      <c r="D1037" s="11"/>
      <c r="E1037" s="11"/>
      <c r="F1037" s="11"/>
      <c r="G1037" s="11"/>
      <c r="H1037" s="11"/>
      <c r="I1037" s="11"/>
      <c r="J1037" s="11"/>
      <c r="K1037" s="11"/>
      <c r="L1037" s="11"/>
      <c r="M1037" s="11"/>
      <c r="N1037" s="11"/>
      <c r="O1037" s="11"/>
      <c r="P1037" s="11"/>
      <c r="Q1037" s="11"/>
      <c r="R1037" s="11"/>
    </row>
    <row r="1038" ht="15.75" customHeight="1">
      <c r="B1038" s="11"/>
      <c r="C1038" s="11"/>
      <c r="D1038" s="11"/>
      <c r="E1038" s="11"/>
      <c r="F1038" s="11"/>
      <c r="G1038" s="11"/>
      <c r="H1038" s="11"/>
      <c r="I1038" s="11"/>
      <c r="J1038" s="11"/>
      <c r="K1038" s="11"/>
      <c r="L1038" s="11"/>
      <c r="M1038" s="11"/>
      <c r="N1038" s="11"/>
      <c r="O1038" s="11"/>
      <c r="P1038" s="11"/>
      <c r="Q1038" s="11"/>
      <c r="R1038" s="11"/>
    </row>
    <row r="1039" ht="15.75" customHeight="1">
      <c r="B1039" s="11"/>
      <c r="C1039" s="11"/>
      <c r="D1039" s="11"/>
      <c r="E1039" s="11"/>
      <c r="F1039" s="11"/>
      <c r="G1039" s="11"/>
      <c r="H1039" s="11"/>
      <c r="I1039" s="11"/>
      <c r="J1039" s="11"/>
      <c r="K1039" s="11"/>
      <c r="L1039" s="11"/>
      <c r="M1039" s="11"/>
      <c r="N1039" s="11"/>
      <c r="O1039" s="11"/>
      <c r="P1039" s="11"/>
      <c r="Q1039" s="11"/>
      <c r="R1039" s="11"/>
    </row>
    <row r="1040" ht="15.75" customHeight="1">
      <c r="B1040" s="11"/>
      <c r="C1040" s="11"/>
      <c r="D1040" s="11"/>
      <c r="E1040" s="11"/>
      <c r="F1040" s="11"/>
      <c r="G1040" s="11"/>
      <c r="H1040" s="11"/>
      <c r="I1040" s="11"/>
      <c r="J1040" s="11"/>
      <c r="K1040" s="11"/>
      <c r="L1040" s="11"/>
      <c r="M1040" s="11"/>
      <c r="N1040" s="11"/>
      <c r="O1040" s="11"/>
      <c r="P1040" s="11"/>
      <c r="Q1040" s="11"/>
      <c r="R1040" s="11"/>
    </row>
    <row r="1041" ht="15.75" customHeight="1">
      <c r="B1041" s="11"/>
      <c r="C1041" s="11"/>
      <c r="D1041" s="11"/>
      <c r="E1041" s="11"/>
      <c r="F1041" s="11"/>
      <c r="G1041" s="11"/>
      <c r="H1041" s="11"/>
      <c r="I1041" s="11"/>
      <c r="J1041" s="11"/>
      <c r="K1041" s="11"/>
      <c r="L1041" s="11"/>
      <c r="M1041" s="11"/>
      <c r="N1041" s="11"/>
      <c r="O1041" s="11"/>
      <c r="P1041" s="11"/>
      <c r="Q1041" s="11"/>
      <c r="R1041" s="11"/>
    </row>
    <row r="1042" ht="15.75" customHeight="1">
      <c r="B1042" s="11"/>
      <c r="C1042" s="11"/>
      <c r="D1042" s="11"/>
      <c r="E1042" s="11"/>
      <c r="F1042" s="11"/>
      <c r="G1042" s="11"/>
      <c r="H1042" s="11"/>
      <c r="I1042" s="11"/>
      <c r="J1042" s="11"/>
      <c r="K1042" s="11"/>
      <c r="L1042" s="11"/>
      <c r="M1042" s="11"/>
      <c r="N1042" s="11"/>
      <c r="O1042" s="11"/>
      <c r="P1042" s="11"/>
      <c r="Q1042" s="11"/>
      <c r="R1042" s="11"/>
    </row>
    <row r="1043" ht="15.75" customHeight="1">
      <c r="B1043" s="11"/>
      <c r="C1043" s="11"/>
      <c r="D1043" s="11"/>
      <c r="E1043" s="11"/>
      <c r="F1043" s="11"/>
      <c r="G1043" s="11"/>
      <c r="H1043" s="11"/>
      <c r="I1043" s="11"/>
      <c r="J1043" s="11"/>
      <c r="K1043" s="11"/>
      <c r="L1043" s="11"/>
      <c r="M1043" s="11"/>
      <c r="N1043" s="11"/>
      <c r="O1043" s="11"/>
      <c r="P1043" s="11"/>
      <c r="Q1043" s="11"/>
      <c r="R1043" s="11"/>
    </row>
    <row r="1044" ht="15.75" customHeight="1">
      <c r="B1044" s="11"/>
      <c r="C1044" s="11"/>
      <c r="D1044" s="11"/>
      <c r="E1044" s="11"/>
      <c r="F1044" s="11"/>
      <c r="G1044" s="11"/>
      <c r="H1044" s="11"/>
      <c r="I1044" s="11"/>
      <c r="J1044" s="11"/>
      <c r="K1044" s="11"/>
      <c r="L1044" s="11"/>
      <c r="M1044" s="11"/>
      <c r="N1044" s="11"/>
      <c r="O1044" s="11"/>
      <c r="P1044" s="11"/>
      <c r="Q1044" s="11"/>
      <c r="R1044" s="11"/>
    </row>
    <row r="1045" ht="15.75" customHeight="1">
      <c r="B1045" s="11"/>
      <c r="C1045" s="11"/>
      <c r="D1045" s="11"/>
      <c r="E1045" s="11"/>
      <c r="F1045" s="11"/>
      <c r="G1045" s="11"/>
      <c r="H1045" s="11"/>
      <c r="I1045" s="11"/>
      <c r="J1045" s="11"/>
      <c r="K1045" s="11"/>
      <c r="L1045" s="11"/>
      <c r="M1045" s="11"/>
      <c r="N1045" s="11"/>
      <c r="O1045" s="11"/>
      <c r="P1045" s="11"/>
      <c r="Q1045" s="11"/>
      <c r="R1045" s="11"/>
    </row>
    <row r="1046" ht="15.75" customHeight="1">
      <c r="B1046" s="11"/>
      <c r="C1046" s="11"/>
      <c r="D1046" s="11"/>
      <c r="E1046" s="11"/>
      <c r="F1046" s="11"/>
      <c r="G1046" s="11"/>
      <c r="H1046" s="11"/>
      <c r="I1046" s="11"/>
      <c r="J1046" s="11"/>
      <c r="K1046" s="11"/>
      <c r="L1046" s="11"/>
      <c r="M1046" s="11"/>
      <c r="N1046" s="11"/>
      <c r="O1046" s="11"/>
      <c r="P1046" s="11"/>
      <c r="Q1046" s="11"/>
      <c r="R1046" s="11"/>
    </row>
    <row r="1047" ht="15.75" customHeight="1">
      <c r="B1047" s="11"/>
      <c r="C1047" s="11"/>
      <c r="D1047" s="11"/>
      <c r="E1047" s="11"/>
      <c r="F1047" s="11"/>
      <c r="G1047" s="11"/>
      <c r="H1047" s="11"/>
      <c r="I1047" s="11"/>
      <c r="J1047" s="11"/>
      <c r="K1047" s="11"/>
      <c r="L1047" s="11"/>
      <c r="M1047" s="11"/>
      <c r="N1047" s="11"/>
      <c r="O1047" s="11"/>
      <c r="P1047" s="11"/>
      <c r="Q1047" s="11"/>
      <c r="R1047" s="11"/>
    </row>
    <row r="1048" ht="15.75" customHeight="1">
      <c r="B1048" s="11"/>
      <c r="C1048" s="11"/>
      <c r="D1048" s="11"/>
      <c r="E1048" s="11"/>
      <c r="F1048" s="11"/>
      <c r="G1048" s="11"/>
      <c r="H1048" s="11"/>
      <c r="I1048" s="11"/>
      <c r="J1048" s="11"/>
      <c r="K1048" s="11"/>
      <c r="L1048" s="11"/>
      <c r="M1048" s="11"/>
      <c r="N1048" s="11"/>
      <c r="O1048" s="11"/>
      <c r="P1048" s="11"/>
      <c r="Q1048" s="11"/>
      <c r="R1048" s="11"/>
    </row>
    <row r="1049" ht="15.75" customHeight="1">
      <c r="B1049" s="11"/>
      <c r="C1049" s="11"/>
      <c r="D1049" s="11"/>
      <c r="E1049" s="11"/>
      <c r="F1049" s="11"/>
      <c r="G1049" s="11"/>
      <c r="H1049" s="11"/>
      <c r="I1049" s="11"/>
      <c r="J1049" s="11"/>
      <c r="K1049" s="11"/>
      <c r="L1049" s="11"/>
      <c r="M1049" s="11"/>
      <c r="N1049" s="11"/>
      <c r="O1049" s="11"/>
      <c r="P1049" s="11"/>
      <c r="Q1049" s="11"/>
      <c r="R1049" s="11"/>
    </row>
    <row r="1050" ht="15.75" customHeight="1">
      <c r="B1050" s="11"/>
      <c r="C1050" s="11"/>
      <c r="D1050" s="11"/>
      <c r="E1050" s="11"/>
      <c r="F1050" s="11"/>
      <c r="G1050" s="11"/>
      <c r="H1050" s="11"/>
      <c r="I1050" s="11"/>
      <c r="J1050" s="11"/>
      <c r="K1050" s="11"/>
      <c r="L1050" s="11"/>
      <c r="M1050" s="11"/>
      <c r="N1050" s="11"/>
      <c r="O1050" s="11"/>
      <c r="P1050" s="11"/>
      <c r="Q1050" s="11"/>
      <c r="R1050" s="11"/>
    </row>
    <row r="1051" ht="15.75" customHeight="1">
      <c r="B1051" s="11"/>
      <c r="C1051" s="11"/>
      <c r="D1051" s="11"/>
      <c r="E1051" s="11"/>
      <c r="F1051" s="11"/>
      <c r="G1051" s="11"/>
      <c r="H1051" s="11"/>
      <c r="I1051" s="11"/>
      <c r="J1051" s="11"/>
      <c r="K1051" s="11"/>
      <c r="L1051" s="11"/>
      <c r="M1051" s="11"/>
      <c r="N1051" s="11"/>
      <c r="O1051" s="11"/>
      <c r="P1051" s="11"/>
      <c r="Q1051" s="11"/>
      <c r="R1051" s="11"/>
    </row>
    <row r="1052" ht="15.75" customHeight="1">
      <c r="B1052" s="11"/>
      <c r="C1052" s="11"/>
      <c r="D1052" s="11"/>
      <c r="E1052" s="11"/>
      <c r="F1052" s="11"/>
      <c r="G1052" s="11"/>
      <c r="H1052" s="11"/>
      <c r="I1052" s="11"/>
      <c r="J1052" s="11"/>
      <c r="K1052" s="11"/>
      <c r="L1052" s="11"/>
      <c r="M1052" s="11"/>
      <c r="N1052" s="11"/>
      <c r="O1052" s="11"/>
      <c r="P1052" s="11"/>
      <c r="Q1052" s="11"/>
      <c r="R1052" s="11"/>
    </row>
    <row r="1053" ht="15.75" customHeight="1">
      <c r="B1053" s="11"/>
      <c r="C1053" s="11"/>
      <c r="D1053" s="11"/>
      <c r="E1053" s="11"/>
      <c r="F1053" s="11"/>
      <c r="G1053" s="11"/>
      <c r="H1053" s="11"/>
      <c r="I1053" s="11"/>
      <c r="J1053" s="11"/>
      <c r="K1053" s="11"/>
      <c r="L1053" s="11"/>
      <c r="M1053" s="11"/>
      <c r="N1053" s="11"/>
      <c r="O1053" s="11"/>
      <c r="P1053" s="11"/>
      <c r="Q1053" s="11"/>
      <c r="R1053" s="11"/>
    </row>
    <row r="1054" ht="15.75" customHeight="1">
      <c r="B1054" s="11"/>
      <c r="C1054" s="11"/>
      <c r="D1054" s="11"/>
      <c r="E1054" s="11"/>
      <c r="F1054" s="11"/>
      <c r="G1054" s="11"/>
      <c r="H1054" s="11"/>
      <c r="I1054" s="11"/>
      <c r="J1054" s="11"/>
      <c r="K1054" s="11"/>
      <c r="L1054" s="11"/>
      <c r="M1054" s="11"/>
      <c r="N1054" s="11"/>
      <c r="O1054" s="11"/>
      <c r="P1054" s="11"/>
      <c r="Q1054" s="11"/>
      <c r="R1054" s="11"/>
    </row>
    <row r="1055" ht="15.75" customHeight="1">
      <c r="B1055" s="11"/>
      <c r="C1055" s="11"/>
      <c r="D1055" s="11"/>
      <c r="E1055" s="11"/>
      <c r="F1055" s="11"/>
      <c r="G1055" s="11"/>
      <c r="H1055" s="11"/>
      <c r="I1055" s="11"/>
      <c r="J1055" s="11"/>
      <c r="K1055" s="11"/>
      <c r="L1055" s="11"/>
      <c r="M1055" s="11"/>
      <c r="N1055" s="11"/>
      <c r="O1055" s="11"/>
      <c r="P1055" s="11"/>
      <c r="Q1055" s="11"/>
      <c r="R1055" s="11"/>
    </row>
    <row r="1056" ht="15.75" customHeight="1">
      <c r="B1056" s="11"/>
      <c r="C1056" s="11"/>
      <c r="D1056" s="11"/>
      <c r="E1056" s="11"/>
      <c r="F1056" s="11"/>
      <c r="G1056" s="11"/>
      <c r="H1056" s="11"/>
      <c r="I1056" s="11"/>
      <c r="J1056" s="11"/>
      <c r="K1056" s="11"/>
      <c r="L1056" s="11"/>
      <c r="M1056" s="11"/>
      <c r="N1056" s="11"/>
      <c r="O1056" s="11"/>
      <c r="P1056" s="11"/>
      <c r="Q1056" s="11"/>
      <c r="R1056" s="11"/>
    </row>
    <row r="1057" ht="15.75" customHeight="1">
      <c r="B1057" s="11"/>
      <c r="C1057" s="11"/>
      <c r="D1057" s="11"/>
      <c r="E1057" s="11"/>
      <c r="F1057" s="11"/>
      <c r="G1057" s="11"/>
      <c r="H1057" s="11"/>
      <c r="I1057" s="11"/>
      <c r="J1057" s="11"/>
      <c r="K1057" s="11"/>
      <c r="L1057" s="11"/>
      <c r="M1057" s="11"/>
      <c r="N1057" s="11"/>
      <c r="O1057" s="11"/>
      <c r="P1057" s="11"/>
      <c r="Q1057" s="11"/>
      <c r="R1057" s="11"/>
    </row>
    <row r="1058" ht="15.75" customHeight="1">
      <c r="B1058" s="11"/>
      <c r="C1058" s="11"/>
      <c r="D1058" s="11"/>
      <c r="E1058" s="11"/>
      <c r="F1058" s="11"/>
      <c r="G1058" s="11"/>
      <c r="H1058" s="11"/>
      <c r="I1058" s="11"/>
      <c r="J1058" s="11"/>
      <c r="K1058" s="11"/>
      <c r="L1058" s="11"/>
      <c r="M1058" s="11"/>
      <c r="N1058" s="11"/>
      <c r="O1058" s="11"/>
      <c r="P1058" s="11"/>
      <c r="Q1058" s="11"/>
      <c r="R1058" s="11"/>
    </row>
    <row r="1059" ht="15.75" customHeight="1">
      <c r="B1059" s="11"/>
      <c r="C1059" s="11"/>
      <c r="D1059" s="11"/>
      <c r="E1059" s="11"/>
      <c r="F1059" s="11"/>
      <c r="G1059" s="11"/>
      <c r="H1059" s="11"/>
      <c r="I1059" s="11"/>
      <c r="J1059" s="11"/>
      <c r="K1059" s="11"/>
      <c r="L1059" s="11"/>
      <c r="M1059" s="11"/>
      <c r="N1059" s="11"/>
      <c r="O1059" s="11"/>
      <c r="P1059" s="11"/>
      <c r="Q1059" s="11"/>
      <c r="R1059" s="11"/>
    </row>
    <row r="1060" ht="15.75" customHeight="1">
      <c r="B1060" s="11"/>
      <c r="C1060" s="11"/>
      <c r="D1060" s="11"/>
      <c r="E1060" s="11"/>
      <c r="F1060" s="11"/>
      <c r="G1060" s="11"/>
      <c r="H1060" s="11"/>
      <c r="I1060" s="11"/>
      <c r="J1060" s="11"/>
      <c r="K1060" s="11"/>
      <c r="L1060" s="11"/>
      <c r="M1060" s="11"/>
      <c r="N1060" s="11"/>
      <c r="O1060" s="11"/>
      <c r="P1060" s="11"/>
      <c r="Q1060" s="11"/>
      <c r="R1060" s="11"/>
    </row>
    <row r="1061" ht="15.75" customHeight="1">
      <c r="B1061" s="11"/>
      <c r="C1061" s="11"/>
      <c r="D1061" s="11"/>
      <c r="E1061" s="11"/>
      <c r="F1061" s="11"/>
      <c r="G1061" s="11"/>
      <c r="H1061" s="11"/>
      <c r="I1061" s="11"/>
      <c r="J1061" s="11"/>
      <c r="K1061" s="11"/>
      <c r="L1061" s="11"/>
      <c r="M1061" s="11"/>
      <c r="N1061" s="11"/>
      <c r="O1061" s="11"/>
      <c r="P1061" s="11"/>
      <c r="Q1061" s="11"/>
      <c r="R1061" s="11"/>
    </row>
    <row r="1062" ht="15.75" customHeight="1">
      <c r="B1062" s="11"/>
      <c r="C1062" s="11"/>
      <c r="D1062" s="11"/>
      <c r="E1062" s="11"/>
      <c r="F1062" s="11"/>
      <c r="G1062" s="11"/>
      <c r="H1062" s="11"/>
      <c r="I1062" s="11"/>
      <c r="J1062" s="11"/>
      <c r="K1062" s="11"/>
      <c r="L1062" s="11"/>
      <c r="M1062" s="11"/>
      <c r="N1062" s="11"/>
      <c r="O1062" s="11"/>
      <c r="P1062" s="11"/>
      <c r="Q1062" s="11"/>
      <c r="R1062" s="11"/>
    </row>
    <row r="1063" ht="15.75" customHeight="1">
      <c r="B1063" s="11"/>
      <c r="C1063" s="11"/>
      <c r="D1063" s="11"/>
      <c r="E1063" s="11"/>
      <c r="F1063" s="11"/>
      <c r="G1063" s="11"/>
      <c r="H1063" s="11"/>
      <c r="I1063" s="11"/>
      <c r="J1063" s="11"/>
      <c r="K1063" s="11"/>
      <c r="L1063" s="11"/>
      <c r="M1063" s="11"/>
      <c r="N1063" s="11"/>
      <c r="O1063" s="11"/>
      <c r="P1063" s="11"/>
      <c r="Q1063" s="11"/>
      <c r="R1063" s="11"/>
    </row>
    <row r="1064" ht="15.75" customHeight="1">
      <c r="B1064" s="11"/>
      <c r="C1064" s="11"/>
      <c r="D1064" s="11"/>
      <c r="E1064" s="11"/>
      <c r="F1064" s="11"/>
      <c r="G1064" s="11"/>
      <c r="H1064" s="11"/>
      <c r="I1064" s="11"/>
      <c r="J1064" s="11"/>
      <c r="K1064" s="11"/>
      <c r="L1064" s="11"/>
      <c r="M1064" s="11"/>
      <c r="N1064" s="11"/>
      <c r="O1064" s="11"/>
      <c r="P1064" s="11"/>
      <c r="Q1064" s="11"/>
      <c r="R1064" s="11"/>
    </row>
    <row r="1065" ht="15.75" customHeight="1">
      <c r="B1065" s="11"/>
      <c r="C1065" s="11"/>
      <c r="D1065" s="11"/>
      <c r="E1065" s="11"/>
      <c r="F1065" s="11"/>
      <c r="G1065" s="11"/>
      <c r="H1065" s="11"/>
      <c r="I1065" s="11"/>
      <c r="J1065" s="11"/>
      <c r="K1065" s="11"/>
      <c r="L1065" s="11"/>
      <c r="M1065" s="11"/>
      <c r="N1065" s="11"/>
      <c r="O1065" s="11"/>
      <c r="P1065" s="11"/>
      <c r="Q1065" s="11"/>
      <c r="R1065" s="11"/>
    </row>
    <row r="1066" ht="15.75" customHeight="1">
      <c r="B1066" s="11"/>
      <c r="C1066" s="11"/>
      <c r="D1066" s="11"/>
      <c r="E1066" s="11"/>
      <c r="F1066" s="11"/>
      <c r="G1066" s="11"/>
      <c r="H1066" s="11"/>
      <c r="I1066" s="11"/>
      <c r="J1066" s="11"/>
      <c r="K1066" s="11"/>
      <c r="L1066" s="11"/>
      <c r="M1066" s="11"/>
      <c r="N1066" s="11"/>
      <c r="O1066" s="11"/>
      <c r="P1066" s="11"/>
      <c r="Q1066" s="11"/>
      <c r="R1066" s="11"/>
    </row>
    <row r="1067" ht="15.75" customHeight="1">
      <c r="B1067" s="11"/>
      <c r="C1067" s="11"/>
      <c r="D1067" s="11"/>
      <c r="E1067" s="11"/>
      <c r="F1067" s="11"/>
      <c r="G1067" s="11"/>
      <c r="H1067" s="11"/>
      <c r="I1067" s="11"/>
      <c r="J1067" s="11"/>
      <c r="K1067" s="11"/>
      <c r="L1067" s="11"/>
      <c r="M1067" s="11"/>
      <c r="N1067" s="11"/>
      <c r="O1067" s="11"/>
      <c r="P1067" s="11"/>
      <c r="Q1067" s="11"/>
      <c r="R1067" s="11"/>
    </row>
    <row r="1068" ht="15.75" customHeight="1">
      <c r="B1068" s="11"/>
      <c r="C1068" s="11"/>
      <c r="D1068" s="11"/>
      <c r="E1068" s="11"/>
      <c r="F1068" s="11"/>
      <c r="G1068" s="11"/>
      <c r="H1068" s="11"/>
      <c r="I1068" s="11"/>
      <c r="J1068" s="11"/>
      <c r="K1068" s="11"/>
      <c r="L1068" s="11"/>
      <c r="M1068" s="11"/>
      <c r="N1068" s="11"/>
      <c r="O1068" s="11"/>
      <c r="P1068" s="11"/>
      <c r="Q1068" s="11"/>
      <c r="R1068" s="11"/>
    </row>
    <row r="1069" ht="15.75" customHeight="1">
      <c r="B1069" s="11"/>
      <c r="C1069" s="11"/>
      <c r="D1069" s="11"/>
      <c r="E1069" s="11"/>
      <c r="F1069" s="11"/>
      <c r="G1069" s="11"/>
      <c r="H1069" s="11"/>
      <c r="I1069" s="11"/>
      <c r="J1069" s="11"/>
      <c r="K1069" s="11"/>
      <c r="L1069" s="11"/>
      <c r="M1069" s="11"/>
      <c r="N1069" s="11"/>
      <c r="O1069" s="11"/>
      <c r="P1069" s="11"/>
      <c r="Q1069" s="11"/>
      <c r="R1069" s="11"/>
    </row>
    <row r="1070" ht="15.75" customHeight="1">
      <c r="B1070" s="11"/>
      <c r="C1070" s="11"/>
      <c r="D1070" s="11"/>
      <c r="E1070" s="11"/>
      <c r="F1070" s="11"/>
      <c r="G1070" s="11"/>
      <c r="H1070" s="11"/>
      <c r="I1070" s="11"/>
      <c r="J1070" s="11"/>
      <c r="K1070" s="11"/>
      <c r="L1070" s="11"/>
      <c r="M1070" s="11"/>
      <c r="N1070" s="11"/>
      <c r="O1070" s="11"/>
      <c r="P1070" s="11"/>
      <c r="Q1070" s="11"/>
      <c r="R1070" s="11"/>
    </row>
    <row r="1071" ht="15.75" customHeight="1">
      <c r="B1071" s="11"/>
      <c r="C1071" s="11"/>
      <c r="D1071" s="11"/>
      <c r="E1071" s="11"/>
      <c r="F1071" s="11"/>
      <c r="G1071" s="11"/>
      <c r="H1071" s="11"/>
      <c r="I1071" s="11"/>
      <c r="J1071" s="11"/>
      <c r="K1071" s="11"/>
      <c r="L1071" s="11"/>
      <c r="M1071" s="11"/>
      <c r="N1071" s="11"/>
      <c r="O1071" s="11"/>
      <c r="P1071" s="11"/>
      <c r="Q1071" s="11"/>
      <c r="R1071" s="11"/>
    </row>
    <row r="1072" ht="15.75" customHeight="1">
      <c r="B1072" s="11"/>
      <c r="C1072" s="11"/>
      <c r="D1072" s="11"/>
      <c r="E1072" s="11"/>
      <c r="F1072" s="11"/>
      <c r="G1072" s="11"/>
      <c r="H1072" s="11"/>
      <c r="I1072" s="11"/>
      <c r="J1072" s="11"/>
      <c r="K1072" s="11"/>
      <c r="L1072" s="11"/>
      <c r="M1072" s="11"/>
      <c r="N1072" s="11"/>
      <c r="O1072" s="11"/>
      <c r="P1072" s="11"/>
      <c r="Q1072" s="11"/>
      <c r="R1072" s="11"/>
    </row>
    <row r="1073" ht="15.75" customHeight="1">
      <c r="B1073" s="11"/>
      <c r="C1073" s="11"/>
      <c r="D1073" s="11"/>
      <c r="E1073" s="11"/>
      <c r="F1073" s="11"/>
      <c r="G1073" s="11"/>
      <c r="H1073" s="11"/>
      <c r="I1073" s="11"/>
      <c r="J1073" s="11"/>
      <c r="K1073" s="11"/>
      <c r="L1073" s="11"/>
      <c r="M1073" s="11"/>
      <c r="N1073" s="11"/>
      <c r="O1073" s="11"/>
      <c r="P1073" s="11"/>
      <c r="Q1073" s="11"/>
      <c r="R1073" s="11"/>
    </row>
    <row r="1074" ht="15.75" customHeight="1">
      <c r="B1074" s="11"/>
      <c r="C1074" s="11"/>
      <c r="D1074" s="11"/>
      <c r="E1074" s="11"/>
      <c r="F1074" s="11"/>
      <c r="G1074" s="11"/>
      <c r="H1074" s="11"/>
      <c r="I1074" s="11"/>
      <c r="J1074" s="11"/>
      <c r="K1074" s="11"/>
      <c r="L1074" s="11"/>
      <c r="M1074" s="11"/>
      <c r="N1074" s="11"/>
      <c r="O1074" s="11"/>
      <c r="P1074" s="11"/>
      <c r="Q1074" s="11"/>
      <c r="R1074" s="11"/>
    </row>
    <row r="1075" ht="15.75" customHeight="1">
      <c r="B1075" s="11"/>
      <c r="C1075" s="11"/>
      <c r="D1075" s="11"/>
      <c r="E1075" s="11"/>
      <c r="F1075" s="11"/>
      <c r="G1075" s="11"/>
      <c r="H1075" s="11"/>
      <c r="I1075" s="11"/>
      <c r="J1075" s="11"/>
      <c r="K1075" s="11"/>
      <c r="L1075" s="11"/>
      <c r="M1075" s="11"/>
      <c r="N1075" s="11"/>
      <c r="O1075" s="11"/>
      <c r="P1075" s="11"/>
      <c r="Q1075" s="11"/>
      <c r="R1075" s="11"/>
    </row>
    <row r="1076" ht="15.75" customHeight="1">
      <c r="B1076" s="11"/>
      <c r="C1076" s="11"/>
      <c r="D1076" s="11"/>
      <c r="E1076" s="11"/>
      <c r="F1076" s="11"/>
      <c r="G1076" s="11"/>
      <c r="H1076" s="11"/>
      <c r="I1076" s="11"/>
      <c r="J1076" s="11"/>
      <c r="K1076" s="11"/>
      <c r="L1076" s="11"/>
      <c r="M1076" s="11"/>
      <c r="N1076" s="11"/>
      <c r="O1076" s="11"/>
      <c r="P1076" s="11"/>
      <c r="Q1076" s="11"/>
      <c r="R1076" s="11"/>
    </row>
    <row r="1077" ht="15.75" customHeight="1">
      <c r="B1077" s="11"/>
      <c r="C1077" s="11"/>
      <c r="D1077" s="11"/>
      <c r="E1077" s="11"/>
      <c r="F1077" s="11"/>
      <c r="G1077" s="11"/>
      <c r="H1077" s="11"/>
      <c r="I1077" s="11"/>
      <c r="J1077" s="11"/>
      <c r="K1077" s="11"/>
      <c r="L1077" s="11"/>
      <c r="M1077" s="11"/>
      <c r="N1077" s="11"/>
      <c r="O1077" s="11"/>
      <c r="P1077" s="11"/>
      <c r="Q1077" s="11"/>
      <c r="R1077" s="11"/>
    </row>
    <row r="1078" ht="15.75" customHeight="1">
      <c r="B1078" s="11"/>
      <c r="C1078" s="11"/>
      <c r="D1078" s="11"/>
      <c r="E1078" s="11"/>
      <c r="F1078" s="11"/>
      <c r="G1078" s="11"/>
      <c r="H1078" s="11"/>
      <c r="I1078" s="11"/>
      <c r="J1078" s="11"/>
      <c r="K1078" s="11"/>
      <c r="L1078" s="11"/>
      <c r="M1078" s="11"/>
      <c r="N1078" s="11"/>
      <c r="O1078" s="11"/>
      <c r="P1078" s="11"/>
      <c r="Q1078" s="11"/>
      <c r="R1078" s="11"/>
    </row>
    <row r="1079" ht="15.75" customHeight="1">
      <c r="B1079" s="11"/>
      <c r="C1079" s="11"/>
      <c r="D1079" s="11"/>
      <c r="E1079" s="11"/>
      <c r="F1079" s="11"/>
      <c r="G1079" s="11"/>
      <c r="H1079" s="11"/>
      <c r="I1079" s="11"/>
      <c r="J1079" s="11"/>
      <c r="K1079" s="11"/>
      <c r="L1079" s="11"/>
      <c r="M1079" s="11"/>
      <c r="N1079" s="11"/>
      <c r="O1079" s="11"/>
      <c r="P1079" s="11"/>
      <c r="Q1079" s="11"/>
      <c r="R1079" s="11"/>
    </row>
    <row r="1080" ht="15.75" customHeight="1">
      <c r="B1080" s="11"/>
      <c r="C1080" s="11"/>
      <c r="D1080" s="11"/>
      <c r="E1080" s="11"/>
      <c r="F1080" s="11"/>
      <c r="G1080" s="11"/>
      <c r="H1080" s="11"/>
      <c r="I1080" s="11"/>
      <c r="J1080" s="11"/>
      <c r="K1080" s="11"/>
      <c r="L1080" s="11"/>
      <c r="M1080" s="11"/>
      <c r="N1080" s="11"/>
      <c r="O1080" s="11"/>
      <c r="P1080" s="11"/>
      <c r="Q1080" s="11"/>
      <c r="R1080" s="11"/>
    </row>
    <row r="1081" ht="15.75" customHeight="1">
      <c r="B1081" s="11"/>
      <c r="C1081" s="11"/>
      <c r="D1081" s="11"/>
      <c r="E1081" s="11"/>
      <c r="F1081" s="11"/>
      <c r="G1081" s="11"/>
      <c r="H1081" s="11"/>
      <c r="I1081" s="11"/>
      <c r="J1081" s="11"/>
      <c r="K1081" s="11"/>
      <c r="L1081" s="11"/>
      <c r="M1081" s="11"/>
      <c r="N1081" s="11"/>
      <c r="O1081" s="11"/>
      <c r="P1081" s="11"/>
      <c r="Q1081" s="11"/>
      <c r="R1081" s="11"/>
    </row>
    <row r="1082" ht="15.75" customHeight="1">
      <c r="B1082" s="11"/>
      <c r="C1082" s="11"/>
      <c r="D1082" s="11"/>
      <c r="E1082" s="11"/>
      <c r="F1082" s="11"/>
      <c r="G1082" s="11"/>
      <c r="H1082" s="11"/>
      <c r="I1082" s="11"/>
      <c r="J1082" s="11"/>
      <c r="K1082" s="11"/>
      <c r="L1082" s="11"/>
      <c r="M1082" s="11"/>
      <c r="N1082" s="11"/>
      <c r="O1082" s="11"/>
      <c r="P1082" s="11"/>
      <c r="Q1082" s="11"/>
      <c r="R1082" s="11"/>
    </row>
    <row r="1083" ht="15.75" customHeight="1">
      <c r="B1083" s="11"/>
      <c r="C1083" s="11"/>
      <c r="D1083" s="11"/>
      <c r="E1083" s="11"/>
      <c r="F1083" s="11"/>
      <c r="G1083" s="11"/>
      <c r="H1083" s="11"/>
      <c r="I1083" s="11"/>
      <c r="J1083" s="11"/>
      <c r="K1083" s="11"/>
      <c r="L1083" s="11"/>
      <c r="M1083" s="11"/>
      <c r="N1083" s="11"/>
      <c r="O1083" s="11"/>
      <c r="P1083" s="11"/>
      <c r="Q1083" s="11"/>
      <c r="R1083" s="11"/>
    </row>
    <row r="1084" ht="15.75" customHeight="1">
      <c r="B1084" s="11"/>
      <c r="C1084" s="11"/>
      <c r="D1084" s="11"/>
      <c r="E1084" s="11"/>
      <c r="F1084" s="11"/>
      <c r="G1084" s="11"/>
      <c r="H1084" s="11"/>
      <c r="I1084" s="11"/>
      <c r="J1084" s="11"/>
      <c r="K1084" s="11"/>
      <c r="L1084" s="11"/>
      <c r="M1084" s="11"/>
      <c r="N1084" s="11"/>
      <c r="O1084" s="11"/>
      <c r="P1084" s="11"/>
      <c r="Q1084" s="11"/>
      <c r="R1084" s="11"/>
    </row>
    <row r="1085" ht="15.75" customHeight="1">
      <c r="B1085" s="11"/>
      <c r="C1085" s="11"/>
      <c r="D1085" s="11"/>
      <c r="E1085" s="11"/>
      <c r="F1085" s="11"/>
      <c r="G1085" s="11"/>
      <c r="H1085" s="11"/>
      <c r="I1085" s="11"/>
      <c r="J1085" s="11"/>
      <c r="K1085" s="11"/>
      <c r="L1085" s="11"/>
      <c r="M1085" s="11"/>
      <c r="N1085" s="11"/>
      <c r="O1085" s="11"/>
      <c r="P1085" s="11"/>
      <c r="Q1085" s="11"/>
      <c r="R1085" s="11"/>
    </row>
    <row r="1086" ht="15.75" customHeight="1">
      <c r="B1086" s="11"/>
      <c r="C1086" s="11"/>
      <c r="D1086" s="11"/>
      <c r="E1086" s="11"/>
      <c r="F1086" s="11"/>
      <c r="G1086" s="11"/>
      <c r="H1086" s="11"/>
      <c r="I1086" s="11"/>
      <c r="J1086" s="11"/>
      <c r="K1086" s="11"/>
      <c r="L1086" s="11"/>
      <c r="M1086" s="11"/>
      <c r="N1086" s="11"/>
      <c r="O1086" s="11"/>
      <c r="P1086" s="11"/>
      <c r="Q1086" s="11"/>
      <c r="R1086" s="11"/>
    </row>
    <row r="1087" ht="15.75" customHeight="1">
      <c r="B1087" s="11"/>
      <c r="C1087" s="11"/>
      <c r="D1087" s="11"/>
      <c r="E1087" s="11"/>
      <c r="F1087" s="11"/>
      <c r="G1087" s="11"/>
      <c r="H1087" s="11"/>
      <c r="I1087" s="11"/>
      <c r="J1087" s="11"/>
      <c r="K1087" s="11"/>
      <c r="L1087" s="11"/>
      <c r="M1087" s="11"/>
      <c r="N1087" s="11"/>
      <c r="O1087" s="11"/>
      <c r="P1087" s="11"/>
      <c r="Q1087" s="11"/>
      <c r="R1087" s="11"/>
    </row>
    <row r="1088" ht="15.75" customHeight="1">
      <c r="B1088" s="11"/>
      <c r="C1088" s="11"/>
      <c r="D1088" s="11"/>
      <c r="E1088" s="11"/>
      <c r="F1088" s="11"/>
      <c r="G1088" s="11"/>
      <c r="H1088" s="11"/>
      <c r="I1088" s="11"/>
      <c r="J1088" s="11"/>
      <c r="K1088" s="11"/>
      <c r="L1088" s="11"/>
      <c r="M1088" s="11"/>
      <c r="N1088" s="11"/>
      <c r="O1088" s="11"/>
      <c r="P1088" s="11"/>
      <c r="Q1088" s="11"/>
      <c r="R1088" s="11"/>
    </row>
    <row r="1089" ht="15.75" customHeight="1">
      <c r="B1089" s="11"/>
      <c r="C1089" s="11"/>
      <c r="D1089" s="11"/>
      <c r="E1089" s="11"/>
      <c r="F1089" s="11"/>
      <c r="G1089" s="11"/>
      <c r="H1089" s="11"/>
      <c r="I1089" s="11"/>
      <c r="J1089" s="11"/>
      <c r="K1089" s="11"/>
      <c r="L1089" s="11"/>
      <c r="M1089" s="11"/>
      <c r="N1089" s="11"/>
      <c r="O1089" s="11"/>
      <c r="P1089" s="11"/>
      <c r="Q1089" s="11"/>
      <c r="R1089" s="11"/>
    </row>
    <row r="1090" ht="15.75" customHeight="1">
      <c r="B1090" s="11"/>
      <c r="C1090" s="11"/>
      <c r="D1090" s="11"/>
      <c r="E1090" s="11"/>
      <c r="F1090" s="11"/>
      <c r="G1090" s="11"/>
      <c r="H1090" s="11"/>
      <c r="I1090" s="11"/>
      <c r="J1090" s="11"/>
      <c r="K1090" s="11"/>
      <c r="L1090" s="11"/>
      <c r="M1090" s="11"/>
      <c r="N1090" s="11"/>
      <c r="O1090" s="11"/>
      <c r="P1090" s="11"/>
      <c r="Q1090" s="11"/>
      <c r="R1090" s="11"/>
    </row>
    <row r="1091" ht="15.75" customHeight="1">
      <c r="B1091" s="11"/>
      <c r="C1091" s="11"/>
      <c r="D1091" s="11"/>
      <c r="E1091" s="11"/>
      <c r="F1091" s="11"/>
      <c r="G1091" s="11"/>
      <c r="H1091" s="11"/>
      <c r="I1091" s="11"/>
      <c r="J1091" s="11"/>
      <c r="K1091" s="11"/>
      <c r="L1091" s="11"/>
      <c r="M1091" s="11"/>
      <c r="N1091" s="11"/>
      <c r="O1091" s="11"/>
      <c r="P1091" s="11"/>
      <c r="Q1091" s="11"/>
      <c r="R1091" s="11"/>
    </row>
    <row r="1092" ht="15.75" customHeight="1">
      <c r="B1092" s="11"/>
      <c r="C1092" s="11"/>
      <c r="D1092" s="11"/>
      <c r="E1092" s="11"/>
      <c r="F1092" s="11"/>
      <c r="G1092" s="11"/>
      <c r="H1092" s="11"/>
      <c r="I1092" s="11"/>
      <c r="J1092" s="11"/>
      <c r="K1092" s="11"/>
      <c r="L1092" s="11"/>
      <c r="M1092" s="11"/>
      <c r="N1092" s="11"/>
      <c r="O1092" s="11"/>
      <c r="P1092" s="11"/>
      <c r="Q1092" s="11"/>
      <c r="R1092" s="11"/>
    </row>
    <row r="1093" ht="15.75" customHeight="1">
      <c r="B1093" s="11"/>
      <c r="C1093" s="11"/>
      <c r="D1093" s="11"/>
      <c r="E1093" s="11"/>
      <c r="F1093" s="11"/>
      <c r="G1093" s="11"/>
      <c r="H1093" s="11"/>
      <c r="I1093" s="11"/>
      <c r="J1093" s="11"/>
      <c r="K1093" s="11"/>
      <c r="L1093" s="11"/>
      <c r="M1093" s="11"/>
      <c r="N1093" s="11"/>
      <c r="O1093" s="11"/>
      <c r="P1093" s="11"/>
      <c r="Q1093" s="11"/>
      <c r="R1093" s="11"/>
    </row>
    <row r="1094" ht="15.75" customHeight="1">
      <c r="B1094" s="11"/>
      <c r="C1094" s="11"/>
      <c r="D1094" s="11"/>
      <c r="E1094" s="11"/>
      <c r="F1094" s="11"/>
      <c r="G1094" s="11"/>
      <c r="H1094" s="11"/>
      <c r="I1094" s="11"/>
      <c r="J1094" s="11"/>
      <c r="K1094" s="11"/>
      <c r="L1094" s="11"/>
      <c r="M1094" s="11"/>
      <c r="N1094" s="11"/>
      <c r="O1094" s="11"/>
      <c r="P1094" s="11"/>
      <c r="Q1094" s="11"/>
      <c r="R1094" s="11"/>
    </row>
    <row r="1095" ht="15.75" customHeight="1">
      <c r="B1095" s="11"/>
      <c r="C1095" s="11"/>
      <c r="D1095" s="11"/>
      <c r="E1095" s="11"/>
      <c r="F1095" s="11"/>
      <c r="G1095" s="11"/>
      <c r="H1095" s="11"/>
      <c r="I1095" s="11"/>
      <c r="J1095" s="11"/>
      <c r="K1095" s="11"/>
      <c r="L1095" s="11"/>
      <c r="M1095" s="11"/>
      <c r="N1095" s="11"/>
      <c r="O1095" s="11"/>
      <c r="P1095" s="11"/>
      <c r="Q1095" s="11"/>
      <c r="R1095" s="11"/>
    </row>
    <row r="1096" ht="15.75" customHeight="1">
      <c r="B1096" s="11"/>
      <c r="C1096" s="11"/>
      <c r="D1096" s="11"/>
      <c r="E1096" s="11"/>
      <c r="F1096" s="11"/>
      <c r="G1096" s="11"/>
      <c r="H1096" s="11"/>
      <c r="I1096" s="11"/>
      <c r="J1096" s="11"/>
      <c r="K1096" s="11"/>
      <c r="L1096" s="11"/>
      <c r="M1096" s="11"/>
      <c r="N1096" s="11"/>
      <c r="O1096" s="11"/>
      <c r="P1096" s="11"/>
      <c r="Q1096" s="11"/>
      <c r="R1096" s="11"/>
    </row>
    <row r="1097" ht="15.75" customHeight="1">
      <c r="B1097" s="11"/>
      <c r="C1097" s="11"/>
      <c r="D1097" s="11"/>
      <c r="E1097" s="11"/>
      <c r="F1097" s="11"/>
      <c r="G1097" s="11"/>
      <c r="H1097" s="11"/>
      <c r="I1097" s="11"/>
      <c r="J1097" s="11"/>
      <c r="K1097" s="11"/>
      <c r="L1097" s="11"/>
      <c r="M1097" s="11"/>
      <c r="N1097" s="11"/>
      <c r="O1097" s="11"/>
      <c r="P1097" s="11"/>
      <c r="Q1097" s="11"/>
      <c r="R1097" s="11"/>
    </row>
    <row r="1098" ht="15.75" customHeight="1">
      <c r="B1098" s="11"/>
      <c r="C1098" s="11"/>
      <c r="D1098" s="11"/>
      <c r="E1098" s="11"/>
      <c r="F1098" s="11"/>
      <c r="G1098" s="11"/>
      <c r="H1098" s="11"/>
      <c r="I1098" s="11"/>
      <c r="J1098" s="11"/>
      <c r="K1098" s="11"/>
      <c r="L1098" s="11"/>
      <c r="M1098" s="11"/>
      <c r="N1098" s="11"/>
      <c r="O1098" s="11"/>
      <c r="P1098" s="11"/>
      <c r="Q1098" s="11"/>
      <c r="R1098" s="11"/>
    </row>
    <row r="1099" ht="15.75" customHeight="1">
      <c r="B1099" s="11"/>
      <c r="C1099" s="11"/>
      <c r="D1099" s="11"/>
      <c r="E1099" s="11"/>
      <c r="F1099" s="11"/>
      <c r="G1099" s="11"/>
      <c r="H1099" s="11"/>
      <c r="I1099" s="11"/>
      <c r="J1099" s="11"/>
      <c r="K1099" s="11"/>
      <c r="L1099" s="11"/>
      <c r="M1099" s="11"/>
      <c r="N1099" s="11"/>
      <c r="O1099" s="11"/>
      <c r="P1099" s="11"/>
      <c r="Q1099" s="11"/>
      <c r="R1099" s="11"/>
    </row>
    <row r="1100" ht="15.75" customHeight="1">
      <c r="B1100" s="11"/>
      <c r="C1100" s="11"/>
      <c r="D1100" s="11"/>
      <c r="E1100" s="11"/>
      <c r="F1100" s="11"/>
      <c r="G1100" s="11"/>
      <c r="H1100" s="11"/>
      <c r="I1100" s="11"/>
      <c r="J1100" s="11"/>
      <c r="K1100" s="11"/>
      <c r="L1100" s="11"/>
      <c r="M1100" s="11"/>
      <c r="N1100" s="11"/>
      <c r="O1100" s="11"/>
      <c r="P1100" s="11"/>
      <c r="Q1100" s="11"/>
      <c r="R1100" s="11"/>
    </row>
    <row r="1101" ht="15.75" customHeight="1">
      <c r="B1101" s="11"/>
      <c r="C1101" s="11"/>
      <c r="D1101" s="11"/>
      <c r="E1101" s="11"/>
      <c r="F1101" s="11"/>
      <c r="G1101" s="11"/>
      <c r="H1101" s="11"/>
      <c r="I1101" s="11"/>
      <c r="J1101" s="11"/>
      <c r="K1101" s="11"/>
      <c r="L1101" s="11"/>
      <c r="M1101" s="11"/>
      <c r="N1101" s="11"/>
      <c r="O1101" s="11"/>
      <c r="P1101" s="11"/>
      <c r="Q1101" s="11"/>
      <c r="R1101" s="11"/>
    </row>
    <row r="1102" ht="15.75" customHeight="1">
      <c r="B1102" s="11"/>
      <c r="C1102" s="11"/>
      <c r="D1102" s="11"/>
      <c r="E1102" s="11"/>
      <c r="F1102" s="11"/>
      <c r="G1102" s="11"/>
      <c r="H1102" s="11"/>
      <c r="I1102" s="11"/>
      <c r="J1102" s="11"/>
      <c r="K1102" s="11"/>
      <c r="L1102" s="11"/>
      <c r="M1102" s="11"/>
      <c r="N1102" s="11"/>
      <c r="O1102" s="11"/>
      <c r="P1102" s="11"/>
      <c r="Q1102" s="11"/>
      <c r="R1102" s="11"/>
    </row>
    <row r="1103" ht="15.75" customHeight="1">
      <c r="B1103" s="11"/>
      <c r="C1103" s="11"/>
      <c r="D1103" s="11"/>
      <c r="E1103" s="11"/>
      <c r="F1103" s="11"/>
      <c r="G1103" s="11"/>
      <c r="H1103" s="11"/>
      <c r="I1103" s="11"/>
      <c r="J1103" s="11"/>
      <c r="K1103" s="11"/>
      <c r="L1103" s="11"/>
      <c r="M1103" s="11"/>
      <c r="N1103" s="11"/>
      <c r="O1103" s="11"/>
      <c r="P1103" s="11"/>
      <c r="Q1103" s="11"/>
      <c r="R1103" s="11"/>
    </row>
    <row r="1104" ht="15.75" customHeight="1">
      <c r="B1104" s="11"/>
      <c r="C1104" s="11"/>
      <c r="D1104" s="11"/>
      <c r="E1104" s="11"/>
      <c r="F1104" s="11"/>
      <c r="G1104" s="11"/>
      <c r="H1104" s="11"/>
      <c r="I1104" s="11"/>
      <c r="J1104" s="11"/>
      <c r="K1104" s="11"/>
      <c r="L1104" s="11"/>
      <c r="M1104" s="11"/>
      <c r="N1104" s="11"/>
      <c r="O1104" s="11"/>
      <c r="P1104" s="11"/>
      <c r="Q1104" s="11"/>
      <c r="R1104" s="11"/>
    </row>
    <row r="1105" ht="15.75" customHeight="1">
      <c r="B1105" s="11"/>
      <c r="C1105" s="11"/>
      <c r="D1105" s="11"/>
      <c r="E1105" s="11"/>
      <c r="F1105" s="11"/>
      <c r="G1105" s="11"/>
      <c r="H1105" s="11"/>
      <c r="I1105" s="11"/>
      <c r="J1105" s="11"/>
      <c r="K1105" s="11"/>
      <c r="L1105" s="11"/>
      <c r="M1105" s="11"/>
      <c r="N1105" s="11"/>
      <c r="O1105" s="11"/>
      <c r="P1105" s="11"/>
      <c r="Q1105" s="11"/>
      <c r="R1105" s="11"/>
    </row>
    <row r="1106" ht="15.75" customHeight="1">
      <c r="B1106" s="11"/>
      <c r="C1106" s="11"/>
      <c r="D1106" s="11"/>
      <c r="E1106" s="11"/>
      <c r="F1106" s="11"/>
      <c r="G1106" s="11"/>
      <c r="H1106" s="11"/>
      <c r="I1106" s="11"/>
      <c r="J1106" s="11"/>
      <c r="K1106" s="11"/>
      <c r="L1106" s="11"/>
      <c r="M1106" s="11"/>
      <c r="N1106" s="11"/>
      <c r="O1106" s="11"/>
      <c r="P1106" s="11"/>
      <c r="Q1106" s="11"/>
      <c r="R1106" s="11"/>
    </row>
    <row r="1107" ht="15.75" customHeight="1">
      <c r="B1107" s="11"/>
      <c r="C1107" s="11"/>
      <c r="D1107" s="11"/>
      <c r="E1107" s="11"/>
      <c r="F1107" s="11"/>
      <c r="G1107" s="11"/>
      <c r="H1107" s="11"/>
      <c r="I1107" s="11"/>
      <c r="J1107" s="11"/>
      <c r="K1107" s="11"/>
      <c r="L1107" s="11"/>
      <c r="M1107" s="11"/>
      <c r="N1107" s="11"/>
      <c r="O1107" s="11"/>
      <c r="P1107" s="11"/>
      <c r="Q1107" s="11"/>
      <c r="R1107" s="11"/>
    </row>
    <row r="1108" ht="15.75" customHeight="1">
      <c r="B1108" s="11"/>
      <c r="C1108" s="11"/>
      <c r="D1108" s="11"/>
      <c r="E1108" s="11"/>
      <c r="F1108" s="11"/>
      <c r="G1108" s="11"/>
      <c r="H1108" s="11"/>
      <c r="I1108" s="11"/>
      <c r="J1108" s="11"/>
      <c r="K1108" s="11"/>
      <c r="L1108" s="11"/>
      <c r="M1108" s="11"/>
      <c r="N1108" s="11"/>
      <c r="O1108" s="11"/>
      <c r="P1108" s="11"/>
      <c r="Q1108" s="11"/>
      <c r="R1108" s="11"/>
    </row>
    <row r="1109" ht="15.75" customHeight="1">
      <c r="B1109" s="11"/>
      <c r="C1109" s="11"/>
      <c r="D1109" s="11"/>
      <c r="E1109" s="11"/>
      <c r="F1109" s="11"/>
      <c r="G1109" s="11"/>
      <c r="H1109" s="11"/>
      <c r="I1109" s="11"/>
      <c r="J1109" s="11"/>
      <c r="K1109" s="11"/>
      <c r="L1109" s="11"/>
      <c r="M1109" s="11"/>
      <c r="N1109" s="11"/>
      <c r="O1109" s="11"/>
      <c r="P1109" s="11"/>
      <c r="Q1109" s="11"/>
      <c r="R1109" s="11"/>
    </row>
    <row r="1110" ht="15.75" customHeight="1">
      <c r="B1110" s="11"/>
      <c r="C1110" s="11"/>
      <c r="D1110" s="11"/>
      <c r="E1110" s="11"/>
      <c r="F1110" s="11"/>
      <c r="G1110" s="11"/>
      <c r="H1110" s="11"/>
      <c r="I1110" s="11"/>
      <c r="J1110" s="11"/>
      <c r="K1110" s="11"/>
      <c r="L1110" s="11"/>
      <c r="M1110" s="11"/>
      <c r="N1110" s="11"/>
      <c r="O1110" s="11"/>
      <c r="P1110" s="11"/>
      <c r="Q1110" s="11"/>
      <c r="R1110" s="11"/>
    </row>
    <row r="1111">
      <c r="B1111" s="11"/>
      <c r="C1111" s="11"/>
      <c r="D1111" s="11"/>
      <c r="E1111" s="11"/>
      <c r="F1111" s="11"/>
      <c r="G1111" s="11"/>
      <c r="H1111" s="11"/>
      <c r="I1111" s="11"/>
      <c r="J1111" s="11"/>
      <c r="K1111" s="11"/>
      <c r="L1111" s="11"/>
      <c r="M1111" s="11"/>
      <c r="N1111" s="11"/>
      <c r="O1111" s="11"/>
      <c r="P1111" s="11"/>
      <c r="Q1111" s="11"/>
      <c r="R1111" s="11"/>
    </row>
    <row r="1112">
      <c r="B1112" s="11"/>
      <c r="C1112" s="11"/>
      <c r="D1112" s="11"/>
      <c r="E1112" s="11"/>
      <c r="F1112" s="11"/>
      <c r="G1112" s="11"/>
      <c r="H1112" s="11"/>
      <c r="I1112" s="11"/>
      <c r="J1112" s="11"/>
      <c r="K1112" s="11"/>
      <c r="L1112" s="11"/>
      <c r="M1112" s="11"/>
      <c r="N1112" s="11"/>
      <c r="O1112" s="11"/>
      <c r="P1112" s="11"/>
      <c r="Q1112" s="11"/>
      <c r="R1112" s="11"/>
    </row>
  </sheetData>
  <mergeCells count="213">
    <mergeCell ref="V1:W1"/>
    <mergeCell ref="C3:J3"/>
    <mergeCell ref="Q3:S3"/>
    <mergeCell ref="B4:T4"/>
    <mergeCell ref="V6:W6"/>
    <mergeCell ref="X6:Y6"/>
    <mergeCell ref="X7:Y7"/>
    <mergeCell ref="V7:W7"/>
    <mergeCell ref="V8:W8"/>
    <mergeCell ref="V9:W9"/>
    <mergeCell ref="V10:W10"/>
    <mergeCell ref="V11:W11"/>
    <mergeCell ref="V12:W12"/>
    <mergeCell ref="V13:W13"/>
    <mergeCell ref="X13:Y13"/>
    <mergeCell ref="X14:Y14"/>
    <mergeCell ref="X15:Y15"/>
    <mergeCell ref="X16:Y16"/>
    <mergeCell ref="X17:Y17"/>
    <mergeCell ref="X18:Y18"/>
    <mergeCell ref="X19:Y19"/>
    <mergeCell ref="V15:W15"/>
    <mergeCell ref="V16:W16"/>
    <mergeCell ref="V18:W18"/>
    <mergeCell ref="V21:W21"/>
    <mergeCell ref="V22:W22"/>
    <mergeCell ref="V24:W24"/>
    <mergeCell ref="V25:W25"/>
    <mergeCell ref="X21:Y21"/>
    <mergeCell ref="X22:Y22"/>
    <mergeCell ref="X23:Y23"/>
    <mergeCell ref="X24:Y24"/>
    <mergeCell ref="X25:Y25"/>
    <mergeCell ref="X26:Y26"/>
    <mergeCell ref="X27:Y27"/>
    <mergeCell ref="X41:Y41"/>
    <mergeCell ref="X55:Y55"/>
    <mergeCell ref="X28:Y28"/>
    <mergeCell ref="X30:Y30"/>
    <mergeCell ref="X31:Y31"/>
    <mergeCell ref="X34:Y34"/>
    <mergeCell ref="X35:Y35"/>
    <mergeCell ref="X38:Y38"/>
    <mergeCell ref="X40:Y40"/>
    <mergeCell ref="V91:W91"/>
    <mergeCell ref="V92:W92"/>
    <mergeCell ref="V93:W93"/>
    <mergeCell ref="V94:W94"/>
    <mergeCell ref="V95:W95"/>
    <mergeCell ref="X95:Y95"/>
    <mergeCell ref="V96:W96"/>
    <mergeCell ref="V97:W97"/>
    <mergeCell ref="V98:W98"/>
    <mergeCell ref="V99:W99"/>
    <mergeCell ref="X99:Y99"/>
    <mergeCell ref="V100:W100"/>
    <mergeCell ref="V105:W105"/>
    <mergeCell ref="V106:W106"/>
    <mergeCell ref="V27:W27"/>
    <mergeCell ref="V30:W30"/>
    <mergeCell ref="V33:W33"/>
    <mergeCell ref="V34:W34"/>
    <mergeCell ref="V38:W38"/>
    <mergeCell ref="V53:W53"/>
    <mergeCell ref="V54:W54"/>
    <mergeCell ref="V55:W55"/>
    <mergeCell ref="V56:W56"/>
    <mergeCell ref="V57:W57"/>
    <mergeCell ref="V58:W58"/>
    <mergeCell ref="V60:W60"/>
    <mergeCell ref="V61:W61"/>
    <mergeCell ref="V62:W62"/>
    <mergeCell ref="V63:W63"/>
    <mergeCell ref="V64:W64"/>
    <mergeCell ref="V66:W66"/>
    <mergeCell ref="V67:W67"/>
    <mergeCell ref="V68:W68"/>
    <mergeCell ref="X68:Y68"/>
    <mergeCell ref="V69:W69"/>
    <mergeCell ref="V70:W70"/>
    <mergeCell ref="V71:W71"/>
    <mergeCell ref="X71:Y71"/>
    <mergeCell ref="V72:W72"/>
    <mergeCell ref="V73:W73"/>
    <mergeCell ref="V74:W74"/>
    <mergeCell ref="X75:Y75"/>
    <mergeCell ref="V75:W75"/>
    <mergeCell ref="V76:W76"/>
    <mergeCell ref="V77:W77"/>
    <mergeCell ref="V78:W78"/>
    <mergeCell ref="V79:W79"/>
    <mergeCell ref="V80:W80"/>
    <mergeCell ref="V81:W81"/>
    <mergeCell ref="V82:W82"/>
    <mergeCell ref="V83:W83"/>
    <mergeCell ref="V84:W84"/>
    <mergeCell ref="V85:W85"/>
    <mergeCell ref="V88:W88"/>
    <mergeCell ref="V89:W89"/>
    <mergeCell ref="V90:W90"/>
    <mergeCell ref="V107:W107"/>
    <mergeCell ref="V108:W108"/>
    <mergeCell ref="V109:W109"/>
    <mergeCell ref="X109:Y109"/>
    <mergeCell ref="V110:W110"/>
    <mergeCell ref="X112:Y112"/>
    <mergeCell ref="V113:W113"/>
    <mergeCell ref="V115:W115"/>
    <mergeCell ref="V117:W117"/>
    <mergeCell ref="X117:Y117"/>
    <mergeCell ref="V118:W118"/>
    <mergeCell ref="V120:W120"/>
    <mergeCell ref="V121:W121"/>
    <mergeCell ref="V122:W122"/>
    <mergeCell ref="V138:W138"/>
    <mergeCell ref="V139:W139"/>
    <mergeCell ref="V140:W140"/>
    <mergeCell ref="X140:Y140"/>
    <mergeCell ref="V141:W141"/>
    <mergeCell ref="V142:W142"/>
    <mergeCell ref="V143:W143"/>
    <mergeCell ref="V144:W144"/>
    <mergeCell ref="V123:W123"/>
    <mergeCell ref="V124:W124"/>
    <mergeCell ref="V125:W125"/>
    <mergeCell ref="V126:W126"/>
    <mergeCell ref="V127:W127"/>
    <mergeCell ref="V128:W128"/>
    <mergeCell ref="V129:W129"/>
    <mergeCell ref="V130:W130"/>
    <mergeCell ref="V131:W131"/>
    <mergeCell ref="V133:W133"/>
    <mergeCell ref="V134:W134"/>
    <mergeCell ref="V135:W135"/>
    <mergeCell ref="B137:T137"/>
    <mergeCell ref="V137:W137"/>
    <mergeCell ref="B187:T187"/>
    <mergeCell ref="V190:W190"/>
    <mergeCell ref="X190:Y190"/>
    <mergeCell ref="B268:S268"/>
    <mergeCell ref="M270:T270"/>
    <mergeCell ref="W298:Z298"/>
    <mergeCell ref="AG298:AJ298"/>
    <mergeCell ref="M298:P298"/>
    <mergeCell ref="M305:O305"/>
    <mergeCell ref="W305:Y305"/>
    <mergeCell ref="AG305:AI305"/>
    <mergeCell ref="M306:P306"/>
    <mergeCell ref="AG306:AJ306"/>
    <mergeCell ref="M307:P307"/>
    <mergeCell ref="AG307:AJ307"/>
    <mergeCell ref="M320:Q320"/>
    <mergeCell ref="W320:AA320"/>
    <mergeCell ref="C331:K331"/>
    <mergeCell ref="M331:Q331"/>
    <mergeCell ref="W331:AA331"/>
    <mergeCell ref="M359:N359"/>
    <mergeCell ref="M360:N360"/>
    <mergeCell ref="M361:N361"/>
    <mergeCell ref="M362:N362"/>
    <mergeCell ref="M342:N342"/>
    <mergeCell ref="M343:N343"/>
    <mergeCell ref="M344:N344"/>
    <mergeCell ref="M345:N345"/>
    <mergeCell ref="M346:N346"/>
    <mergeCell ref="M348:S350"/>
    <mergeCell ref="M358:S358"/>
    <mergeCell ref="W306:Z306"/>
    <mergeCell ref="W307:Z307"/>
    <mergeCell ref="M310:P310"/>
    <mergeCell ref="W310:Z310"/>
    <mergeCell ref="AG310:AJ310"/>
    <mergeCell ref="W312:X312"/>
    <mergeCell ref="AG312:AH312"/>
    <mergeCell ref="M312:N312"/>
    <mergeCell ref="M315:O315"/>
    <mergeCell ref="W315:Y315"/>
    <mergeCell ref="AG315:AI315"/>
    <mergeCell ref="W316:X316"/>
    <mergeCell ref="AG316:AH316"/>
    <mergeCell ref="AG320:AK320"/>
    <mergeCell ref="W322:X322"/>
    <mergeCell ref="AG322:AH322"/>
    <mergeCell ref="W325:Y325"/>
    <mergeCell ref="AG325:AI325"/>
    <mergeCell ref="W326:X326"/>
    <mergeCell ref="AG326:AH326"/>
    <mergeCell ref="AG331:AK331"/>
    <mergeCell ref="M316:N316"/>
    <mergeCell ref="M322:N322"/>
    <mergeCell ref="M325:O325"/>
    <mergeCell ref="M326:N326"/>
    <mergeCell ref="M333:N333"/>
    <mergeCell ref="M336:O336"/>
    <mergeCell ref="M337:N337"/>
    <mergeCell ref="W342:X342"/>
    <mergeCell ref="W343:X343"/>
    <mergeCell ref="W344:X344"/>
    <mergeCell ref="W345:X345"/>
    <mergeCell ref="W346:X346"/>
    <mergeCell ref="W348:AC350"/>
    <mergeCell ref="AG343:AH343"/>
    <mergeCell ref="AG344:AH344"/>
    <mergeCell ref="AG345:AH345"/>
    <mergeCell ref="AG346:AH346"/>
    <mergeCell ref="AG348:AM350"/>
    <mergeCell ref="W333:X333"/>
    <mergeCell ref="AG333:AH333"/>
    <mergeCell ref="W336:Y336"/>
    <mergeCell ref="AG336:AI336"/>
    <mergeCell ref="W337:X337"/>
    <mergeCell ref="AG337:AH337"/>
    <mergeCell ref="AG342:AH342"/>
  </mergeCells>
  <printOptions/>
  <pageMargins bottom="0.0" footer="0.0" header="0.0" left="0.0" right="0.0" top="0.0"/>
  <pageSetup fitToHeight="0" paperSize="8"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2" width="12.5"/>
  </cols>
  <sheetData>
    <row r="1" ht="15.75" customHeight="1">
      <c r="A1" s="1"/>
      <c r="B1" s="2"/>
      <c r="C1" s="2"/>
      <c r="D1" s="3"/>
      <c r="E1" s="4">
        <v>2013.0</v>
      </c>
      <c r="F1" s="4">
        <v>2014.0</v>
      </c>
      <c r="G1" s="4">
        <v>2015.0</v>
      </c>
      <c r="H1" s="4">
        <v>2016.0</v>
      </c>
      <c r="I1" s="4">
        <v>2017.0</v>
      </c>
      <c r="J1" s="4"/>
      <c r="K1" s="4">
        <v>2020.0</v>
      </c>
      <c r="L1" s="4">
        <v>2021.0</v>
      </c>
      <c r="M1" s="4">
        <v>2022.0</v>
      </c>
      <c r="N1" s="4">
        <v>2023.0</v>
      </c>
      <c r="O1" s="5">
        <v>2024.0</v>
      </c>
      <c r="P1" s="6">
        <v>2025.0</v>
      </c>
      <c r="Q1" s="7">
        <v>2026.0</v>
      </c>
      <c r="R1" s="8">
        <v>2027.0</v>
      </c>
      <c r="S1" s="9"/>
      <c r="V1" s="10"/>
    </row>
    <row r="2" ht="15.75" customHeight="1">
      <c r="A2" s="11"/>
      <c r="B2" s="11"/>
      <c r="C2" s="12" t="s">
        <v>0</v>
      </c>
      <c r="D2" s="11" t="s">
        <v>1</v>
      </c>
      <c r="E2" s="13"/>
      <c r="F2" s="13"/>
      <c r="G2" s="13"/>
      <c r="H2" s="13"/>
      <c r="I2" s="13"/>
      <c r="J2" s="13"/>
      <c r="K2" s="13"/>
      <c r="L2" s="13"/>
      <c r="M2" s="13"/>
      <c r="N2" s="13"/>
      <c r="O2" s="13"/>
      <c r="P2" s="13"/>
      <c r="Q2" s="13"/>
      <c r="R2" s="13"/>
    </row>
    <row r="3" ht="15.75" customHeight="1">
      <c r="A3" s="13"/>
      <c r="B3" s="13"/>
      <c r="C3" s="14" t="s">
        <v>2</v>
      </c>
      <c r="K3" s="13"/>
      <c r="L3" s="13"/>
      <c r="M3" s="13"/>
      <c r="N3" s="13"/>
      <c r="O3" s="13"/>
      <c r="P3" s="13"/>
      <c r="Q3" s="14" t="s">
        <v>3</v>
      </c>
    </row>
    <row r="4" ht="15.75" customHeight="1">
      <c r="A4" s="15"/>
      <c r="B4" s="16" t="s">
        <v>4</v>
      </c>
      <c r="C4" s="17"/>
      <c r="D4" s="17"/>
      <c r="E4" s="17"/>
      <c r="F4" s="17"/>
      <c r="G4" s="17"/>
      <c r="H4" s="17"/>
      <c r="I4" s="17"/>
      <c r="J4" s="17"/>
      <c r="K4" s="17"/>
      <c r="L4" s="17"/>
      <c r="M4" s="17"/>
      <c r="N4" s="17"/>
      <c r="O4" s="17"/>
      <c r="P4" s="17"/>
      <c r="Q4" s="17"/>
      <c r="R4" s="17"/>
      <c r="S4" s="17"/>
      <c r="T4" s="17"/>
    </row>
    <row r="5" ht="15.75" customHeight="1">
      <c r="A5" s="18"/>
      <c r="B5" s="18"/>
      <c r="C5" s="18" t="s">
        <v>5</v>
      </c>
      <c r="D5" s="19">
        <v>365.0</v>
      </c>
      <c r="E5" s="13"/>
      <c r="F5" s="13"/>
      <c r="G5" s="13"/>
      <c r="H5" s="13"/>
      <c r="I5" s="13"/>
      <c r="J5" s="13"/>
      <c r="K5" s="13"/>
      <c r="L5" s="13"/>
      <c r="M5" s="13"/>
      <c r="N5" s="13"/>
      <c r="O5" s="13"/>
      <c r="P5" s="13"/>
      <c r="Q5" s="13"/>
      <c r="R5" s="13"/>
    </row>
    <row r="6" ht="15.75" customHeight="1">
      <c r="A6" s="1"/>
      <c r="B6" s="20"/>
      <c r="C6" s="20"/>
      <c r="D6" s="21"/>
      <c r="E6" s="22">
        <v>2013.0</v>
      </c>
      <c r="F6" s="22">
        <v>2014.0</v>
      </c>
      <c r="G6" s="22">
        <v>2015.0</v>
      </c>
      <c r="H6" s="22">
        <v>2016.0</v>
      </c>
      <c r="I6" s="22">
        <v>2017.0</v>
      </c>
      <c r="J6" s="22"/>
      <c r="K6" s="23">
        <v>2019.0</v>
      </c>
      <c r="L6" s="23">
        <v>2020.0</v>
      </c>
      <c r="M6" s="23">
        <v>2021.0</v>
      </c>
      <c r="N6" s="23">
        <v>2022.0</v>
      </c>
      <c r="O6" s="23">
        <v>2023.0</v>
      </c>
      <c r="P6" s="24">
        <v>2024.0</v>
      </c>
      <c r="Q6" s="24">
        <v>2025.0</v>
      </c>
      <c r="R6" s="24">
        <v>2026.0</v>
      </c>
      <c r="S6" s="24">
        <v>2027.0</v>
      </c>
      <c r="T6" s="24">
        <v>2028.0</v>
      </c>
      <c r="V6" s="25" t="s">
        <v>6</v>
      </c>
      <c r="W6" s="26"/>
      <c r="X6" s="25" t="s">
        <v>7</v>
      </c>
      <c r="Y6" s="26"/>
    </row>
    <row r="7" ht="15.75" customHeight="1">
      <c r="A7" s="27"/>
      <c r="B7" s="27" t="s">
        <v>8</v>
      </c>
      <c r="C7" s="27"/>
      <c r="D7" s="28"/>
      <c r="E7" s="28"/>
      <c r="F7" s="28"/>
      <c r="G7" s="28"/>
      <c r="H7" s="28"/>
      <c r="I7" s="28"/>
      <c r="J7" s="29"/>
      <c r="K7" s="29">
        <f t="shared" ref="K7:T7" si="1">K37</f>
        <v>74094</v>
      </c>
      <c r="L7" s="29">
        <f t="shared" si="1"/>
        <v>84628</v>
      </c>
      <c r="M7" s="29">
        <f t="shared" si="1"/>
        <v>97287</v>
      </c>
      <c r="N7" s="29">
        <f t="shared" si="1"/>
        <v>100338</v>
      </c>
      <c r="O7" s="29">
        <f t="shared" si="1"/>
        <v>90958</v>
      </c>
      <c r="P7" s="29">
        <f t="shared" si="1"/>
        <v>91210.1946</v>
      </c>
      <c r="Q7" s="29">
        <f t="shared" si="1"/>
        <v>94732.33664</v>
      </c>
      <c r="R7" s="29">
        <f t="shared" si="1"/>
        <v>98900.12354</v>
      </c>
      <c r="S7" s="29">
        <f t="shared" si="1"/>
        <v>103455.4235</v>
      </c>
      <c r="T7" s="29">
        <f t="shared" si="1"/>
        <v>108220.8147</v>
      </c>
      <c r="U7" s="30"/>
      <c r="V7" s="31">
        <f>RRI(5,O7,T7)</f>
        <v>0.0353661909</v>
      </c>
      <c r="W7" s="32"/>
      <c r="X7" s="33">
        <f>RRI(4,P7,T7)</f>
        <v>0.04367878161</v>
      </c>
      <c r="Y7" s="32"/>
      <c r="Z7" s="30"/>
      <c r="AA7" s="30"/>
      <c r="AB7" s="30"/>
      <c r="AC7" s="30"/>
      <c r="AD7" s="30"/>
      <c r="AE7" s="30"/>
      <c r="AF7" s="30"/>
      <c r="AG7" s="30"/>
      <c r="AH7" s="30"/>
      <c r="AI7" s="30"/>
      <c r="AJ7" s="30"/>
      <c r="AK7" s="30"/>
      <c r="AL7" s="30"/>
      <c r="AM7" s="30"/>
      <c r="AN7" s="30"/>
      <c r="AO7" s="30"/>
      <c r="AP7" s="30"/>
    </row>
    <row r="8" ht="15.75" customHeight="1">
      <c r="A8" s="18"/>
      <c r="B8" s="18"/>
      <c r="C8" s="18" t="s">
        <v>9</v>
      </c>
      <c r="D8" s="34"/>
      <c r="E8" s="34"/>
      <c r="F8" s="34"/>
      <c r="G8" s="34"/>
      <c r="H8" s="34"/>
      <c r="I8" s="34"/>
      <c r="J8" s="35"/>
      <c r="K8" s="35"/>
      <c r="L8" s="35">
        <f t="shared" ref="L8:T8" si="2">(L7/K7)-1</f>
        <v>0.1421707561</v>
      </c>
      <c r="M8" s="35">
        <f t="shared" si="2"/>
        <v>0.149584062</v>
      </c>
      <c r="N8" s="35">
        <f t="shared" si="2"/>
        <v>0.03136081902</v>
      </c>
      <c r="O8" s="35">
        <f t="shared" si="2"/>
        <v>-0.093484024</v>
      </c>
      <c r="P8" s="35">
        <f t="shared" si="2"/>
        <v>0.002772648911</v>
      </c>
      <c r="Q8" s="35">
        <f t="shared" si="2"/>
        <v>0.03861566194</v>
      </c>
      <c r="R8" s="35">
        <f t="shared" si="2"/>
        <v>0.04399539849</v>
      </c>
      <c r="S8" s="35">
        <f t="shared" si="2"/>
        <v>0.04605959856</v>
      </c>
      <c r="T8" s="35">
        <f t="shared" si="2"/>
        <v>0.0460622654</v>
      </c>
      <c r="U8" s="36"/>
      <c r="V8" s="37"/>
      <c r="W8" s="32"/>
      <c r="X8" s="38"/>
      <c r="Y8" s="39"/>
    </row>
    <row r="9" ht="15.75" customHeight="1">
      <c r="A9" s="18"/>
      <c r="B9" s="18" t="s">
        <v>10</v>
      </c>
      <c r="C9" s="18"/>
      <c r="D9" s="34"/>
      <c r="E9" s="34"/>
      <c r="F9" s="34"/>
      <c r="G9" s="34"/>
      <c r="H9" s="34"/>
      <c r="I9" s="34"/>
      <c r="J9" s="34"/>
      <c r="K9" s="35"/>
      <c r="L9" s="35"/>
      <c r="M9" s="35"/>
      <c r="N9" s="35"/>
      <c r="O9" s="35"/>
      <c r="P9" s="35"/>
      <c r="Q9" s="35"/>
      <c r="R9" s="19"/>
      <c r="S9" s="34"/>
      <c r="V9" s="37"/>
      <c r="W9" s="32"/>
      <c r="X9" s="40"/>
      <c r="Y9" s="41"/>
    </row>
    <row r="10" ht="15.75" customHeight="1" outlineLevel="1">
      <c r="A10" s="42"/>
      <c r="B10" s="42"/>
      <c r="C10" s="43"/>
      <c r="D10" s="43"/>
      <c r="E10" s="43"/>
      <c r="F10" s="43"/>
      <c r="G10" s="43"/>
      <c r="H10" s="43"/>
      <c r="I10" s="43"/>
      <c r="J10" s="44"/>
      <c r="K10" s="45"/>
      <c r="L10" s="45"/>
      <c r="M10" s="45"/>
      <c r="N10" s="45"/>
      <c r="O10" s="46"/>
      <c r="P10" s="46"/>
      <c r="Q10" s="46"/>
      <c r="R10" s="46"/>
      <c r="S10" s="47"/>
      <c r="T10" s="48"/>
      <c r="U10" s="49"/>
      <c r="V10" s="37"/>
      <c r="W10" s="32"/>
      <c r="X10" s="50"/>
      <c r="Y10" s="51"/>
      <c r="Z10" s="49"/>
      <c r="AA10" s="49"/>
      <c r="AB10" s="49"/>
      <c r="AC10" s="49"/>
      <c r="AD10" s="49"/>
      <c r="AE10" s="49"/>
      <c r="AF10" s="49"/>
      <c r="AG10" s="49"/>
      <c r="AH10" s="49"/>
      <c r="AI10" s="49"/>
      <c r="AJ10" s="49"/>
      <c r="AK10" s="49"/>
      <c r="AL10" s="49"/>
      <c r="AM10" s="49"/>
      <c r="AN10" s="49"/>
      <c r="AO10" s="49"/>
      <c r="AP10" s="49"/>
    </row>
    <row r="11" ht="15.75" customHeight="1" outlineLevel="1">
      <c r="A11" s="42"/>
      <c r="B11" s="42"/>
      <c r="C11" s="43"/>
      <c r="D11" s="43"/>
      <c r="E11" s="43"/>
      <c r="F11" s="43"/>
      <c r="G11" s="43"/>
      <c r="H11" s="43"/>
      <c r="I11" s="43"/>
      <c r="J11" s="44"/>
      <c r="K11" s="45"/>
      <c r="L11" s="45"/>
      <c r="M11" s="45"/>
      <c r="N11" s="45"/>
      <c r="O11" s="52"/>
      <c r="P11" s="52"/>
      <c r="Q11" s="52"/>
      <c r="R11" s="52"/>
      <c r="S11" s="47"/>
      <c r="T11" s="48"/>
      <c r="U11" s="49"/>
      <c r="V11" s="37"/>
      <c r="W11" s="32"/>
      <c r="X11" s="50"/>
      <c r="Y11" s="51"/>
      <c r="Z11" s="49"/>
      <c r="AA11" s="49"/>
      <c r="AB11" s="49"/>
      <c r="AC11" s="49"/>
      <c r="AD11" s="49"/>
      <c r="AE11" s="49"/>
      <c r="AF11" s="49"/>
      <c r="AG11" s="49"/>
      <c r="AH11" s="49"/>
      <c r="AI11" s="49"/>
      <c r="AJ11" s="49"/>
      <c r="AK11" s="49"/>
      <c r="AL11" s="49"/>
      <c r="AM11" s="49"/>
      <c r="AN11" s="49"/>
      <c r="AO11" s="49"/>
      <c r="AP11" s="49"/>
    </row>
    <row r="12" ht="15.75" customHeight="1" outlineLevel="1">
      <c r="A12" s="53"/>
      <c r="B12" s="54"/>
      <c r="C12" s="55" t="s">
        <v>11</v>
      </c>
      <c r="D12" s="53"/>
      <c r="E12" s="53"/>
      <c r="F12" s="53"/>
      <c r="G12" s="53"/>
      <c r="H12" s="53"/>
      <c r="I12" s="53"/>
      <c r="J12" s="53"/>
      <c r="K12" s="56"/>
      <c r="L12" s="56"/>
      <c r="M12" s="56"/>
      <c r="N12" s="56"/>
      <c r="O12" s="57"/>
      <c r="P12" s="57"/>
      <c r="Q12" s="57"/>
      <c r="R12" s="57"/>
      <c r="S12" s="57"/>
      <c r="T12" s="57"/>
      <c r="U12" s="57"/>
      <c r="V12" s="37"/>
      <c r="W12" s="32"/>
      <c r="X12" s="58"/>
      <c r="Y12" s="59"/>
      <c r="Z12" s="53"/>
      <c r="AA12" s="53"/>
      <c r="AB12" s="53"/>
      <c r="AC12" s="53"/>
      <c r="AD12" s="53"/>
      <c r="AE12" s="53"/>
      <c r="AF12" s="53"/>
      <c r="AG12" s="53"/>
      <c r="AH12" s="53"/>
      <c r="AI12" s="53"/>
      <c r="AJ12" s="53"/>
      <c r="AK12" s="53"/>
      <c r="AL12" s="53"/>
      <c r="AM12" s="53"/>
      <c r="AN12" s="53"/>
      <c r="AO12" s="53"/>
      <c r="AP12" s="53"/>
    </row>
    <row r="13" ht="15.75" customHeight="1" outlineLevel="1">
      <c r="A13" s="53"/>
      <c r="B13" s="54"/>
      <c r="C13" s="53" t="s">
        <v>12</v>
      </c>
      <c r="D13" s="53"/>
      <c r="E13" s="53"/>
      <c r="F13" s="53"/>
      <c r="G13" s="53"/>
      <c r="H13" s="53"/>
      <c r="I13" s="53"/>
      <c r="J13" s="60"/>
      <c r="K13" s="61">
        <v>18.68</v>
      </c>
      <c r="L13" s="61">
        <v>21.14</v>
      </c>
      <c r="M13" s="61">
        <v>21.46</v>
      </c>
      <c r="N13" s="61">
        <v>20.78</v>
      </c>
      <c r="O13" s="60">
        <v>19.03</v>
      </c>
      <c r="P13" s="60">
        <f t="shared" ref="P13:T13" si="3">O13*(1+P14)</f>
        <v>19.18224</v>
      </c>
      <c r="Q13" s="60">
        <f t="shared" si="3"/>
        <v>19.2781512</v>
      </c>
      <c r="R13" s="60">
        <f t="shared" si="3"/>
        <v>19.50948901</v>
      </c>
      <c r="S13" s="60">
        <f t="shared" si="3"/>
        <v>19.80213135</v>
      </c>
      <c r="T13" s="60">
        <f t="shared" si="3"/>
        <v>20.09916332</v>
      </c>
      <c r="U13" s="62"/>
      <c r="V13" s="63">
        <f>RRI(5,O13,T13)</f>
        <v>0.01099227737</v>
      </c>
      <c r="W13" s="32"/>
      <c r="X13" s="33">
        <f>RRI(4,P13,T13)</f>
        <v>0.0117417336</v>
      </c>
      <c r="Y13" s="32"/>
      <c r="Z13" s="53"/>
      <c r="AA13" s="53"/>
      <c r="AB13" s="53"/>
      <c r="AC13" s="53"/>
      <c r="AD13" s="53"/>
      <c r="AE13" s="53"/>
      <c r="AF13" s="53"/>
      <c r="AG13" s="53"/>
      <c r="AH13" s="53"/>
      <c r="AI13" s="53"/>
      <c r="AJ13" s="53"/>
      <c r="AK13" s="53"/>
      <c r="AL13" s="53"/>
      <c r="AM13" s="53"/>
      <c r="AN13" s="53"/>
      <c r="AO13" s="53"/>
      <c r="AP13" s="53"/>
    </row>
    <row r="14" ht="15.75" customHeight="1" outlineLevel="1">
      <c r="A14" s="53"/>
      <c r="B14" s="54"/>
      <c r="C14" s="64" t="s">
        <v>13</v>
      </c>
      <c r="D14" s="54"/>
      <c r="E14" s="65" t="s">
        <v>13</v>
      </c>
      <c r="F14" s="53"/>
      <c r="G14" s="53"/>
      <c r="H14" s="53"/>
      <c r="I14" s="53"/>
      <c r="J14" s="66"/>
      <c r="K14" s="56"/>
      <c r="L14" s="67">
        <f t="shared" ref="L14:O14" si="4">L13/K13-1</f>
        <v>0.1316916488</v>
      </c>
      <c r="M14" s="67">
        <f t="shared" si="4"/>
        <v>0.0151371807</v>
      </c>
      <c r="N14" s="67">
        <f t="shared" si="4"/>
        <v>-0.03168685927</v>
      </c>
      <c r="O14" s="67">
        <f t="shared" si="4"/>
        <v>-0.08421559192</v>
      </c>
      <c r="P14" s="67">
        <v>0.008</v>
      </c>
      <c r="Q14" s="67">
        <v>0.005</v>
      </c>
      <c r="R14" s="67">
        <v>0.012</v>
      </c>
      <c r="S14" s="67">
        <v>0.015</v>
      </c>
      <c r="T14" s="67">
        <v>0.015</v>
      </c>
      <c r="U14" s="67"/>
      <c r="V14" s="67"/>
      <c r="W14" s="68"/>
      <c r="X14" s="37"/>
      <c r="Y14" s="32"/>
      <c r="Z14" s="58"/>
      <c r="AA14" s="59"/>
      <c r="AB14" s="53"/>
      <c r="AC14" s="53"/>
      <c r="AD14" s="53"/>
      <c r="AE14" s="53"/>
      <c r="AF14" s="53"/>
      <c r="AG14" s="53"/>
      <c r="AH14" s="53"/>
      <c r="AI14" s="53"/>
      <c r="AJ14" s="53"/>
      <c r="AK14" s="53"/>
      <c r="AL14" s="53"/>
      <c r="AM14" s="53"/>
      <c r="AN14" s="53"/>
      <c r="AO14" s="53"/>
      <c r="AP14" s="53"/>
    </row>
    <row r="15" ht="15.75" customHeight="1" outlineLevel="1">
      <c r="A15" s="53"/>
      <c r="B15" s="54"/>
      <c r="C15" s="53" t="s">
        <v>14</v>
      </c>
      <c r="D15" s="53"/>
      <c r="E15" s="53"/>
      <c r="F15" s="53"/>
      <c r="G15" s="53"/>
      <c r="H15" s="53"/>
      <c r="I15" s="53"/>
      <c r="J15" s="66"/>
      <c r="K15" s="60">
        <v>255.0</v>
      </c>
      <c r="L15" s="60">
        <v>255.0</v>
      </c>
      <c r="M15" s="60">
        <v>254.0</v>
      </c>
      <c r="N15" s="60">
        <v>254.0</v>
      </c>
      <c r="O15" s="60">
        <v>255.0</v>
      </c>
      <c r="P15" s="60">
        <v>254.0</v>
      </c>
      <c r="Q15" s="60">
        <v>254.0</v>
      </c>
      <c r="R15" s="60">
        <v>254.0</v>
      </c>
      <c r="S15" s="60">
        <v>254.0</v>
      </c>
      <c r="T15" s="60">
        <v>254.0</v>
      </c>
      <c r="U15" s="62"/>
      <c r="V15" s="63">
        <f t="shared" ref="V15:V16" si="6">RRI(5,O15,T15)</f>
        <v>-0.0007855469243</v>
      </c>
      <c r="W15" s="32"/>
      <c r="X15" s="33">
        <f>RRI(5,P15,T15)</f>
        <v>0</v>
      </c>
      <c r="Y15" s="32"/>
      <c r="Z15" s="53"/>
      <c r="AA15" s="53"/>
      <c r="AB15" s="53"/>
      <c r="AC15" s="53"/>
      <c r="AD15" s="53"/>
      <c r="AE15" s="53"/>
      <c r="AF15" s="53"/>
      <c r="AG15" s="53"/>
      <c r="AH15" s="53"/>
      <c r="AI15" s="53"/>
      <c r="AJ15" s="53"/>
      <c r="AK15" s="53"/>
      <c r="AL15" s="53"/>
      <c r="AM15" s="53"/>
      <c r="AN15" s="53"/>
      <c r="AO15" s="53"/>
      <c r="AP15" s="53"/>
    </row>
    <row r="16" ht="15.75" customHeight="1" outlineLevel="1">
      <c r="A16" s="53"/>
      <c r="B16" s="54"/>
      <c r="C16" s="53" t="s">
        <v>15</v>
      </c>
      <c r="D16" s="53"/>
      <c r="E16" s="53"/>
      <c r="F16" s="53"/>
      <c r="G16" s="53"/>
      <c r="H16" s="53"/>
      <c r="I16" s="53"/>
      <c r="J16" s="60"/>
      <c r="K16" s="61">
        <v>9.83</v>
      </c>
      <c r="L16" s="61">
        <v>9.92</v>
      </c>
      <c r="M16" s="69">
        <v>11.06</v>
      </c>
      <c r="N16" s="61">
        <v>12.11</v>
      </c>
      <c r="O16" s="60">
        <v>12.4</v>
      </c>
      <c r="P16" s="60">
        <f t="shared" ref="P16:T16" si="5">O16*(1+P17)</f>
        <v>12.524</v>
      </c>
      <c r="Q16" s="60">
        <f t="shared" si="5"/>
        <v>12.89972</v>
      </c>
      <c r="R16" s="60">
        <f t="shared" si="5"/>
        <v>13.2867116</v>
      </c>
      <c r="S16" s="60">
        <f t="shared" si="5"/>
        <v>13.68531295</v>
      </c>
      <c r="T16" s="60">
        <f t="shared" si="5"/>
        <v>14.09587234</v>
      </c>
      <c r="U16" s="62"/>
      <c r="V16" s="63">
        <f t="shared" si="6"/>
        <v>0.02596856509</v>
      </c>
      <c r="W16" s="32"/>
      <c r="X16" s="33">
        <f>RRI(4,P16,T16)</f>
        <v>0.03</v>
      </c>
      <c r="Y16" s="32"/>
      <c r="Z16" s="53"/>
      <c r="AA16" s="53"/>
      <c r="AB16" s="53"/>
      <c r="AC16" s="53"/>
      <c r="AD16" s="53"/>
      <c r="AE16" s="53"/>
      <c r="AF16" s="53"/>
      <c r="AG16" s="53"/>
      <c r="AH16" s="53"/>
      <c r="AI16" s="53"/>
      <c r="AJ16" s="53"/>
      <c r="AK16" s="53"/>
      <c r="AL16" s="53"/>
      <c r="AM16" s="53"/>
      <c r="AN16" s="53"/>
      <c r="AO16" s="53"/>
      <c r="AP16" s="53"/>
    </row>
    <row r="17" ht="15.75" customHeight="1" outlineLevel="1">
      <c r="A17" s="53"/>
      <c r="B17" s="54"/>
      <c r="C17" s="64" t="s">
        <v>13</v>
      </c>
      <c r="D17" s="54"/>
      <c r="E17" s="65" t="s">
        <v>13</v>
      </c>
      <c r="F17" s="53"/>
      <c r="G17" s="53"/>
      <c r="H17" s="53"/>
      <c r="I17" s="53"/>
      <c r="J17" s="66"/>
      <c r="K17" s="56"/>
      <c r="L17" s="67">
        <f t="shared" ref="L17:O17" si="7">L16/K16-1</f>
        <v>0.009155645982</v>
      </c>
      <c r="M17" s="67">
        <f t="shared" si="7"/>
        <v>0.1149193548</v>
      </c>
      <c r="N17" s="67">
        <f t="shared" si="7"/>
        <v>0.09493670886</v>
      </c>
      <c r="O17" s="67">
        <f t="shared" si="7"/>
        <v>0.02394715111</v>
      </c>
      <c r="P17" s="67">
        <v>0.01</v>
      </c>
      <c r="Q17" s="67">
        <v>0.03</v>
      </c>
      <c r="R17" s="67">
        <v>0.03</v>
      </c>
      <c r="S17" s="67">
        <v>0.03</v>
      </c>
      <c r="T17" s="67">
        <v>0.03</v>
      </c>
      <c r="U17" s="67"/>
      <c r="V17" s="67"/>
      <c r="W17" s="68"/>
      <c r="X17" s="37"/>
      <c r="Y17" s="32"/>
      <c r="Z17" s="58"/>
      <c r="AA17" s="59"/>
      <c r="AB17" s="53"/>
      <c r="AC17" s="53"/>
      <c r="AD17" s="53"/>
      <c r="AE17" s="53"/>
      <c r="AF17" s="53"/>
      <c r="AG17" s="53"/>
      <c r="AH17" s="53"/>
      <c r="AI17" s="53"/>
      <c r="AJ17" s="53"/>
      <c r="AK17" s="53"/>
      <c r="AL17" s="53"/>
      <c r="AM17" s="53"/>
      <c r="AN17" s="53"/>
      <c r="AO17" s="53"/>
      <c r="AP17" s="53"/>
    </row>
    <row r="18" ht="15.75" customHeight="1" outlineLevel="1">
      <c r="A18" s="53"/>
      <c r="B18" s="54"/>
      <c r="C18" s="70" t="s">
        <v>16</v>
      </c>
      <c r="D18" s="53"/>
      <c r="E18" s="53"/>
      <c r="F18" s="53"/>
      <c r="G18" s="53"/>
      <c r="H18" s="53"/>
      <c r="I18" s="53"/>
      <c r="J18" s="71"/>
      <c r="K18" s="71">
        <f t="shared" ref="K18:T18" si="8">K13*K15*K16</f>
        <v>46824.222</v>
      </c>
      <c r="L18" s="71">
        <f t="shared" si="8"/>
        <v>53475.744</v>
      </c>
      <c r="M18" s="71">
        <f t="shared" si="8"/>
        <v>60286.2904</v>
      </c>
      <c r="N18" s="71">
        <f t="shared" si="8"/>
        <v>63918.0332</v>
      </c>
      <c r="O18" s="71">
        <f t="shared" si="8"/>
        <v>60172.86</v>
      </c>
      <c r="P18" s="71">
        <f t="shared" si="8"/>
        <v>61020.54694</v>
      </c>
      <c r="Q18" s="71">
        <f t="shared" si="8"/>
        <v>63165.41916</v>
      </c>
      <c r="R18" s="71">
        <f t="shared" si="8"/>
        <v>65841.10632</v>
      </c>
      <c r="S18" s="71">
        <f t="shared" si="8"/>
        <v>68833.5846</v>
      </c>
      <c r="T18" s="71">
        <f t="shared" si="8"/>
        <v>71962.07102</v>
      </c>
      <c r="U18" s="66"/>
      <c r="V18" s="63">
        <f>RRI(5,O18,T18)</f>
        <v>0.03643149049</v>
      </c>
      <c r="W18" s="32"/>
      <c r="X18" s="33">
        <f>RRI(4,P18,T18)</f>
        <v>0.04209398561</v>
      </c>
      <c r="Y18" s="32"/>
      <c r="Z18" s="53"/>
      <c r="AA18" s="53"/>
      <c r="AB18" s="53"/>
      <c r="AC18" s="53"/>
      <c r="AD18" s="53"/>
      <c r="AE18" s="53"/>
      <c r="AF18" s="53"/>
      <c r="AG18" s="53"/>
      <c r="AH18" s="53"/>
      <c r="AI18" s="53"/>
      <c r="AJ18" s="53"/>
      <c r="AK18" s="53"/>
      <c r="AL18" s="53"/>
      <c r="AM18" s="53"/>
      <c r="AN18" s="53"/>
      <c r="AO18" s="53"/>
      <c r="AP18" s="53"/>
    </row>
    <row r="19" ht="15.75" customHeight="1" outlineLevel="1">
      <c r="A19" s="53"/>
      <c r="B19" s="54"/>
      <c r="C19" s="64" t="s">
        <v>13</v>
      </c>
      <c r="D19" s="54"/>
      <c r="E19" s="65" t="s">
        <v>13</v>
      </c>
      <c r="F19" s="53"/>
      <c r="G19" s="53"/>
      <c r="H19" s="53"/>
      <c r="I19" s="53"/>
      <c r="J19" s="66"/>
      <c r="K19" s="67"/>
      <c r="L19" s="67">
        <f t="shared" ref="L19:T19" si="9">L18/K18-1</f>
        <v>0.1420530169</v>
      </c>
      <c r="M19" s="67">
        <f t="shared" si="9"/>
        <v>0.1273576745</v>
      </c>
      <c r="N19" s="67">
        <f t="shared" si="9"/>
        <v>0.06024160345</v>
      </c>
      <c r="O19" s="67">
        <f t="shared" si="9"/>
        <v>-0.05859337361</v>
      </c>
      <c r="P19" s="67">
        <f t="shared" si="9"/>
        <v>0.01408752941</v>
      </c>
      <c r="Q19" s="67">
        <f t="shared" si="9"/>
        <v>0.03515</v>
      </c>
      <c r="R19" s="67">
        <f t="shared" si="9"/>
        <v>0.04236</v>
      </c>
      <c r="S19" s="67">
        <f t="shared" si="9"/>
        <v>0.04545</v>
      </c>
      <c r="T19" s="67">
        <f t="shared" si="9"/>
        <v>0.04545</v>
      </c>
      <c r="U19" s="67"/>
      <c r="V19" s="67"/>
      <c r="W19" s="68"/>
      <c r="X19" s="37"/>
      <c r="Y19" s="32"/>
      <c r="Z19" s="58"/>
      <c r="AA19" s="59"/>
      <c r="AB19" s="53"/>
      <c r="AC19" s="53"/>
      <c r="AD19" s="53"/>
      <c r="AE19" s="53"/>
      <c r="AF19" s="53"/>
      <c r="AG19" s="53"/>
      <c r="AH19" s="53"/>
      <c r="AI19" s="53"/>
      <c r="AJ19" s="53"/>
      <c r="AK19" s="53"/>
      <c r="AL19" s="53"/>
      <c r="AM19" s="53"/>
      <c r="AN19" s="53"/>
      <c r="AO19" s="53"/>
      <c r="AP19" s="53"/>
    </row>
    <row r="20" ht="19.5" customHeight="1" outlineLevel="1">
      <c r="A20" s="53"/>
      <c r="B20" s="54"/>
      <c r="C20" s="72"/>
      <c r="D20" s="53"/>
      <c r="E20" s="53"/>
      <c r="F20" s="53"/>
      <c r="G20" s="53"/>
      <c r="H20" s="53"/>
      <c r="I20" s="53"/>
      <c r="J20" s="69"/>
      <c r="K20" s="61"/>
      <c r="L20" s="61"/>
      <c r="M20" s="61"/>
      <c r="N20" s="61"/>
      <c r="O20" s="73"/>
      <c r="P20" s="73"/>
      <c r="Q20" s="73"/>
      <c r="R20" s="73"/>
      <c r="S20" s="73"/>
      <c r="T20" s="73"/>
      <c r="U20" s="57"/>
      <c r="V20" s="74"/>
      <c r="W20" s="74"/>
      <c r="X20" s="75"/>
      <c r="Y20" s="75"/>
      <c r="Z20" s="53"/>
      <c r="AA20" s="53"/>
      <c r="AB20" s="53"/>
      <c r="AC20" s="53"/>
      <c r="AD20" s="53"/>
      <c r="AE20" s="53"/>
      <c r="AF20" s="53"/>
      <c r="AG20" s="53"/>
      <c r="AH20" s="53"/>
      <c r="AI20" s="53"/>
      <c r="AJ20" s="53"/>
      <c r="AK20" s="53"/>
      <c r="AL20" s="53"/>
      <c r="AM20" s="53"/>
      <c r="AN20" s="53"/>
      <c r="AO20" s="53"/>
      <c r="AP20" s="53"/>
    </row>
    <row r="21" ht="19.5" customHeight="1" outlineLevel="1">
      <c r="A21" s="53"/>
      <c r="B21" s="54"/>
      <c r="C21" s="72" t="s">
        <v>17</v>
      </c>
      <c r="D21" s="53"/>
      <c r="E21" s="53"/>
      <c r="F21" s="53"/>
      <c r="G21" s="53"/>
      <c r="H21" s="53"/>
      <c r="I21" s="53"/>
      <c r="J21" s="69"/>
      <c r="K21" s="61"/>
      <c r="L21" s="61"/>
      <c r="M21" s="61"/>
      <c r="N21" s="61"/>
      <c r="O21" s="73"/>
      <c r="P21" s="73"/>
      <c r="Q21" s="73"/>
      <c r="R21" s="73"/>
      <c r="S21" s="73"/>
      <c r="T21" s="73"/>
      <c r="U21" s="57"/>
      <c r="V21" s="63"/>
      <c r="W21" s="32"/>
      <c r="X21" s="33"/>
      <c r="Y21" s="32"/>
      <c r="Z21" s="53"/>
      <c r="AA21" s="53"/>
      <c r="AB21" s="53"/>
      <c r="AC21" s="53"/>
      <c r="AD21" s="53"/>
      <c r="AE21" s="53"/>
      <c r="AF21" s="53"/>
      <c r="AG21" s="53"/>
      <c r="AH21" s="53"/>
      <c r="AI21" s="53"/>
      <c r="AJ21" s="53"/>
      <c r="AK21" s="53"/>
      <c r="AL21" s="53"/>
      <c r="AM21" s="53"/>
      <c r="AN21" s="53"/>
      <c r="AO21" s="53"/>
      <c r="AP21" s="53"/>
    </row>
    <row r="22" ht="15.75" customHeight="1" outlineLevel="1">
      <c r="A22" s="53"/>
      <c r="B22" s="54"/>
      <c r="C22" s="53" t="s">
        <v>12</v>
      </c>
      <c r="D22" s="53"/>
      <c r="E22" s="53"/>
      <c r="F22" s="53"/>
      <c r="G22" s="53"/>
      <c r="H22" s="53"/>
      <c r="I22" s="53"/>
      <c r="J22" s="60"/>
      <c r="K22" s="61">
        <v>3.19</v>
      </c>
      <c r="L22" s="61">
        <v>3.53</v>
      </c>
      <c r="M22" s="61">
        <v>3.79</v>
      </c>
      <c r="N22" s="61">
        <v>3.5</v>
      </c>
      <c r="O22" s="60">
        <v>3.26</v>
      </c>
      <c r="P22" s="60">
        <f t="shared" ref="P22:T22" si="10">O22*(1+P23)</f>
        <v>3.1296</v>
      </c>
      <c r="Q22" s="60">
        <f t="shared" si="10"/>
        <v>3.192192</v>
      </c>
      <c r="R22" s="60">
        <f t="shared" si="10"/>
        <v>3.24007488</v>
      </c>
      <c r="S22" s="60">
        <f t="shared" si="10"/>
        <v>3.288676003</v>
      </c>
      <c r="T22" s="60">
        <f t="shared" si="10"/>
        <v>3.338006143</v>
      </c>
      <c r="U22" s="62"/>
      <c r="V22" s="63">
        <f>RRI(5,O22,T22)</f>
        <v>0.004740494813</v>
      </c>
      <c r="W22" s="32"/>
      <c r="X22" s="33">
        <f>RRI(4,P22,T22)</f>
        <v>0.0162476975</v>
      </c>
      <c r="Y22" s="32"/>
      <c r="Z22" s="53"/>
      <c r="AA22" s="53"/>
      <c r="AB22" s="53"/>
      <c r="AC22" s="53"/>
      <c r="AD22" s="53"/>
      <c r="AE22" s="53"/>
      <c r="AF22" s="53"/>
      <c r="AG22" s="53"/>
      <c r="AH22" s="53"/>
      <c r="AI22" s="53"/>
      <c r="AJ22" s="53"/>
      <c r="AK22" s="53"/>
      <c r="AL22" s="53"/>
      <c r="AM22" s="53"/>
      <c r="AN22" s="53"/>
      <c r="AO22" s="53"/>
      <c r="AP22" s="53"/>
    </row>
    <row r="23" ht="15.75" customHeight="1" outlineLevel="1">
      <c r="A23" s="53"/>
      <c r="B23" s="54"/>
      <c r="C23" s="64" t="s">
        <v>13</v>
      </c>
      <c r="D23" s="54"/>
      <c r="E23" s="65" t="s">
        <v>13</v>
      </c>
      <c r="F23" s="53"/>
      <c r="G23" s="53"/>
      <c r="H23" s="53"/>
      <c r="I23" s="53"/>
      <c r="J23" s="66"/>
      <c r="K23" s="56"/>
      <c r="L23" s="67">
        <f t="shared" ref="L23:O23" si="11">L22/K22-1</f>
        <v>0.1065830721</v>
      </c>
      <c r="M23" s="67">
        <f t="shared" si="11"/>
        <v>0.07365439093</v>
      </c>
      <c r="N23" s="67">
        <f t="shared" si="11"/>
        <v>-0.0765171504</v>
      </c>
      <c r="O23" s="67">
        <f t="shared" si="11"/>
        <v>-0.06857142857</v>
      </c>
      <c r="P23" s="67">
        <v>-0.04</v>
      </c>
      <c r="Q23" s="67">
        <v>0.02</v>
      </c>
      <c r="R23" s="67">
        <v>0.015</v>
      </c>
      <c r="S23" s="67">
        <v>0.015</v>
      </c>
      <c r="T23" s="67">
        <v>0.015</v>
      </c>
      <c r="U23" s="67"/>
      <c r="V23" s="67"/>
      <c r="W23" s="68"/>
      <c r="X23" s="37"/>
      <c r="Y23" s="32"/>
      <c r="Z23" s="58"/>
      <c r="AA23" s="59"/>
      <c r="AB23" s="53"/>
      <c r="AC23" s="53"/>
      <c r="AD23" s="53"/>
      <c r="AE23" s="53"/>
      <c r="AF23" s="53"/>
      <c r="AG23" s="53"/>
      <c r="AH23" s="53"/>
      <c r="AI23" s="53"/>
      <c r="AJ23" s="53"/>
      <c r="AK23" s="53"/>
      <c r="AL23" s="53"/>
      <c r="AM23" s="53"/>
      <c r="AN23" s="53"/>
      <c r="AO23" s="53"/>
      <c r="AP23" s="53"/>
    </row>
    <row r="24" ht="15.75" customHeight="1" outlineLevel="1">
      <c r="A24" s="53"/>
      <c r="B24" s="54"/>
      <c r="C24" s="53" t="s">
        <v>14</v>
      </c>
      <c r="D24" s="53"/>
      <c r="E24" s="53"/>
      <c r="F24" s="53"/>
      <c r="G24" s="53"/>
      <c r="H24" s="53"/>
      <c r="I24" s="53"/>
      <c r="J24" s="66"/>
      <c r="K24" s="60">
        <v>255.0</v>
      </c>
      <c r="L24" s="60">
        <v>255.0</v>
      </c>
      <c r="M24" s="60">
        <v>254.0</v>
      </c>
      <c r="N24" s="60">
        <v>255.0</v>
      </c>
      <c r="O24" s="60">
        <v>254.0</v>
      </c>
      <c r="P24" s="60">
        <v>254.0</v>
      </c>
      <c r="Q24" s="60">
        <v>254.0</v>
      </c>
      <c r="R24" s="60">
        <v>254.0</v>
      </c>
      <c r="S24" s="60">
        <v>254.0</v>
      </c>
      <c r="T24" s="60">
        <v>254.0</v>
      </c>
      <c r="U24" s="62"/>
      <c r="V24" s="63">
        <f t="shared" ref="V24:V25" si="13">RRI(5,O24,T24)</f>
        <v>0</v>
      </c>
      <c r="W24" s="32"/>
      <c r="X24" s="33">
        <f t="shared" ref="X24:X25" si="14">RRI(4,P24,T24)</f>
        <v>0</v>
      </c>
      <c r="Y24" s="32"/>
      <c r="Z24" s="53"/>
      <c r="AA24" s="53"/>
      <c r="AB24" s="53"/>
      <c r="AC24" s="53"/>
      <c r="AD24" s="53"/>
      <c r="AE24" s="53"/>
      <c r="AF24" s="53"/>
      <c r="AG24" s="53"/>
      <c r="AH24" s="53"/>
      <c r="AI24" s="53"/>
      <c r="AJ24" s="53"/>
      <c r="AK24" s="53"/>
      <c r="AL24" s="53"/>
      <c r="AM24" s="53"/>
      <c r="AN24" s="53"/>
      <c r="AO24" s="53"/>
      <c r="AP24" s="53"/>
    </row>
    <row r="25" ht="15.75" customHeight="1" outlineLevel="1">
      <c r="A25" s="53"/>
      <c r="B25" s="54"/>
      <c r="C25" s="53" t="s">
        <v>15</v>
      </c>
      <c r="D25" s="53"/>
      <c r="E25" s="53"/>
      <c r="F25" s="53"/>
      <c r="G25" s="53"/>
      <c r="H25" s="53"/>
      <c r="I25" s="53"/>
      <c r="J25" s="60"/>
      <c r="K25" s="61">
        <v>16.93</v>
      </c>
      <c r="L25" s="61">
        <v>16.99</v>
      </c>
      <c r="M25" s="61">
        <v>19.44</v>
      </c>
      <c r="N25" s="61">
        <v>20.91</v>
      </c>
      <c r="O25" s="60">
        <v>20.71</v>
      </c>
      <c r="P25" s="60">
        <f t="shared" ref="P25:T25" si="12">O25*(1+P26)</f>
        <v>20.9171</v>
      </c>
      <c r="Q25" s="60">
        <f t="shared" si="12"/>
        <v>21.544613</v>
      </c>
      <c r="R25" s="60">
        <f t="shared" si="12"/>
        <v>22.19095139</v>
      </c>
      <c r="S25" s="60">
        <f t="shared" si="12"/>
        <v>22.85667993</v>
      </c>
      <c r="T25" s="60">
        <f t="shared" si="12"/>
        <v>23.54238033</v>
      </c>
      <c r="U25" s="62"/>
      <c r="V25" s="63">
        <f t="shared" si="13"/>
        <v>0.02596856509</v>
      </c>
      <c r="W25" s="32"/>
      <c r="X25" s="33">
        <f t="shared" si="14"/>
        <v>0.03</v>
      </c>
      <c r="Y25" s="32"/>
      <c r="Z25" s="53"/>
      <c r="AA25" s="53"/>
      <c r="AB25" s="53"/>
      <c r="AC25" s="53"/>
      <c r="AD25" s="53"/>
      <c r="AE25" s="53"/>
      <c r="AF25" s="53"/>
      <c r="AG25" s="53"/>
      <c r="AH25" s="53"/>
      <c r="AI25" s="53"/>
      <c r="AJ25" s="53"/>
      <c r="AK25" s="53"/>
      <c r="AL25" s="53"/>
      <c r="AM25" s="53"/>
      <c r="AN25" s="53"/>
      <c r="AO25" s="53"/>
      <c r="AP25" s="53"/>
    </row>
    <row r="26" ht="15.75" customHeight="1" outlineLevel="1">
      <c r="A26" s="53"/>
      <c r="B26" s="54"/>
      <c r="C26" s="64" t="s">
        <v>13</v>
      </c>
      <c r="D26" s="54"/>
      <c r="E26" s="65" t="s">
        <v>13</v>
      </c>
      <c r="F26" s="53"/>
      <c r="G26" s="53"/>
      <c r="H26" s="53"/>
      <c r="I26" s="53"/>
      <c r="J26" s="66"/>
      <c r="K26" s="56"/>
      <c r="L26" s="67">
        <f t="shared" ref="L26:O26" si="15">L25/K25-1</f>
        <v>0.003544004725</v>
      </c>
      <c r="M26" s="67">
        <f t="shared" si="15"/>
        <v>0.144202472</v>
      </c>
      <c r="N26" s="67">
        <f t="shared" si="15"/>
        <v>0.07561728395</v>
      </c>
      <c r="O26" s="67">
        <f t="shared" si="15"/>
        <v>-0.00956480153</v>
      </c>
      <c r="P26" s="67">
        <v>0.01</v>
      </c>
      <c r="Q26" s="67">
        <v>0.03</v>
      </c>
      <c r="R26" s="67">
        <v>0.03</v>
      </c>
      <c r="S26" s="67">
        <v>0.03</v>
      </c>
      <c r="T26" s="67">
        <v>0.03</v>
      </c>
      <c r="U26" s="67"/>
      <c r="V26" s="67"/>
      <c r="W26" s="68"/>
      <c r="X26" s="37"/>
      <c r="Y26" s="32"/>
      <c r="Z26" s="58"/>
      <c r="AA26" s="59"/>
      <c r="AB26" s="53"/>
      <c r="AC26" s="53"/>
      <c r="AD26" s="53"/>
      <c r="AE26" s="53"/>
      <c r="AF26" s="53"/>
      <c r="AG26" s="53"/>
      <c r="AH26" s="53"/>
      <c r="AI26" s="53"/>
      <c r="AJ26" s="53"/>
      <c r="AK26" s="53"/>
      <c r="AL26" s="53"/>
      <c r="AM26" s="53"/>
      <c r="AN26" s="53"/>
      <c r="AO26" s="53"/>
      <c r="AP26" s="53"/>
    </row>
    <row r="27" ht="15.75" customHeight="1" outlineLevel="1">
      <c r="A27" s="53"/>
      <c r="B27" s="54"/>
      <c r="C27" s="53" t="s">
        <v>18</v>
      </c>
      <c r="D27" s="53"/>
      <c r="E27" s="53"/>
      <c r="F27" s="53"/>
      <c r="G27" s="53"/>
      <c r="H27" s="53"/>
      <c r="I27" s="53"/>
      <c r="J27" s="60"/>
      <c r="K27" s="61">
        <v>547.0</v>
      </c>
      <c r="L27" s="61">
        <v>626.0</v>
      </c>
      <c r="M27" s="61">
        <v>839.0</v>
      </c>
      <c r="N27" s="61">
        <v>1011.0</v>
      </c>
      <c r="O27" s="60">
        <v>684.0</v>
      </c>
      <c r="P27" s="60">
        <f t="shared" ref="P27:T27" si="16">O27*(1+P28)</f>
        <v>656.64</v>
      </c>
      <c r="Q27" s="60">
        <f t="shared" si="16"/>
        <v>676.3392</v>
      </c>
      <c r="R27" s="60">
        <f t="shared" si="16"/>
        <v>703.392768</v>
      </c>
      <c r="S27" s="60">
        <f t="shared" si="16"/>
        <v>731.5284787</v>
      </c>
      <c r="T27" s="60">
        <f t="shared" si="16"/>
        <v>760.7896179</v>
      </c>
      <c r="U27" s="62"/>
      <c r="V27" s="63">
        <f>RRI(5,O27,T27)</f>
        <v>0.02150781876</v>
      </c>
      <c r="W27" s="32"/>
      <c r="X27" s="33">
        <f>RRI(4,P27,T27)</f>
        <v>0.03749093468</v>
      </c>
      <c r="Y27" s="32"/>
      <c r="Z27" s="53"/>
      <c r="AA27" s="53"/>
      <c r="AB27" s="53"/>
      <c r="AC27" s="53"/>
      <c r="AD27" s="53"/>
      <c r="AE27" s="53"/>
      <c r="AF27" s="53"/>
      <c r="AG27" s="53"/>
      <c r="AH27" s="53"/>
      <c r="AI27" s="53"/>
      <c r="AJ27" s="53"/>
      <c r="AK27" s="53"/>
      <c r="AL27" s="53"/>
      <c r="AM27" s="53"/>
      <c r="AN27" s="53"/>
      <c r="AO27" s="53"/>
      <c r="AP27" s="53"/>
    </row>
    <row r="28" ht="15.75" customHeight="1" outlineLevel="1">
      <c r="A28" s="53"/>
      <c r="B28" s="54"/>
      <c r="C28" s="64" t="s">
        <v>13</v>
      </c>
      <c r="D28" s="54"/>
      <c r="E28" s="65" t="s">
        <v>13</v>
      </c>
      <c r="F28" s="53"/>
      <c r="G28" s="53"/>
      <c r="H28" s="53"/>
      <c r="I28" s="53"/>
      <c r="J28" s="66"/>
      <c r="K28" s="56"/>
      <c r="L28" s="67">
        <f t="shared" ref="L28:O28" si="17">L27/K27-1</f>
        <v>0.1444241316</v>
      </c>
      <c r="M28" s="67">
        <f t="shared" si="17"/>
        <v>0.3402555911</v>
      </c>
      <c r="N28" s="67">
        <f t="shared" si="17"/>
        <v>0.2050059595</v>
      </c>
      <c r="O28" s="67">
        <f t="shared" si="17"/>
        <v>-0.3234421365</v>
      </c>
      <c r="P28" s="67">
        <v>-0.04</v>
      </c>
      <c r="Q28" s="67">
        <v>0.03</v>
      </c>
      <c r="R28" s="67">
        <v>0.04</v>
      </c>
      <c r="S28" s="67">
        <v>0.04</v>
      </c>
      <c r="T28" s="67">
        <v>0.04</v>
      </c>
      <c r="U28" s="67"/>
      <c r="V28" s="67"/>
      <c r="W28" s="68"/>
      <c r="X28" s="37"/>
      <c r="Y28" s="32"/>
      <c r="Z28" s="58"/>
      <c r="AA28" s="59"/>
      <c r="AB28" s="53"/>
      <c r="AC28" s="53"/>
      <c r="AD28" s="53"/>
      <c r="AE28" s="53"/>
      <c r="AF28" s="53"/>
      <c r="AG28" s="53"/>
      <c r="AH28" s="53"/>
      <c r="AI28" s="53"/>
      <c r="AJ28" s="53"/>
      <c r="AK28" s="53"/>
      <c r="AL28" s="53"/>
      <c r="AM28" s="53"/>
      <c r="AN28" s="53"/>
      <c r="AO28" s="53"/>
      <c r="AP28" s="53"/>
    </row>
    <row r="29" ht="15.75" customHeight="1" outlineLevel="1">
      <c r="A29" s="53"/>
      <c r="B29" s="54"/>
      <c r="C29" s="70" t="s">
        <v>20</v>
      </c>
      <c r="D29" s="53"/>
      <c r="E29" s="53"/>
      <c r="F29" s="53"/>
      <c r="G29" s="53"/>
      <c r="H29" s="53"/>
      <c r="I29" s="53"/>
      <c r="J29" s="71"/>
      <c r="K29" s="71">
        <f t="shared" ref="K29:T29" si="18">K22*K24*K25+K27</f>
        <v>14318.7085</v>
      </c>
      <c r="L29" s="71">
        <f t="shared" si="18"/>
        <v>15919.5485</v>
      </c>
      <c r="M29" s="71">
        <f t="shared" si="18"/>
        <v>19553.1104</v>
      </c>
      <c r="N29" s="71">
        <f t="shared" si="18"/>
        <v>19673.175</v>
      </c>
      <c r="O29" s="71">
        <f t="shared" si="18"/>
        <v>17832.7084</v>
      </c>
      <c r="P29" s="71">
        <f t="shared" si="18"/>
        <v>17284.02766</v>
      </c>
      <c r="Q29" s="71">
        <f t="shared" si="18"/>
        <v>18145.07268</v>
      </c>
      <c r="R29" s="71">
        <f t="shared" si="18"/>
        <v>18966.08019</v>
      </c>
      <c r="S29" s="71">
        <f t="shared" si="18"/>
        <v>19824.25504</v>
      </c>
      <c r="T29" s="71">
        <f t="shared" si="18"/>
        <v>20721.2806</v>
      </c>
      <c r="U29" s="66"/>
      <c r="V29" s="63">
        <f>RRI(5,O29,T29)</f>
        <v>0.03048068699</v>
      </c>
      <c r="W29" s="32"/>
      <c r="X29" s="33">
        <f>RRI(4,P29,T29)</f>
        <v>0.04638838371</v>
      </c>
      <c r="Y29" s="32"/>
      <c r="Z29" s="53"/>
      <c r="AA29" s="53"/>
      <c r="AB29" s="53"/>
      <c r="AC29" s="53"/>
      <c r="AD29" s="53"/>
      <c r="AE29" s="53"/>
      <c r="AF29" s="53"/>
      <c r="AG29" s="53"/>
      <c r="AH29" s="53"/>
      <c r="AI29" s="53"/>
      <c r="AJ29" s="53"/>
      <c r="AK29" s="53"/>
      <c r="AL29" s="53"/>
      <c r="AM29" s="53"/>
      <c r="AN29" s="53"/>
      <c r="AO29" s="53"/>
      <c r="AP29" s="53"/>
    </row>
    <row r="30" ht="15.75" customHeight="1" outlineLevel="1">
      <c r="A30" s="53"/>
      <c r="B30" s="54"/>
      <c r="C30" s="64" t="s">
        <v>13</v>
      </c>
      <c r="D30" s="54"/>
      <c r="E30" s="65" t="s">
        <v>13</v>
      </c>
      <c r="F30" s="53"/>
      <c r="G30" s="53"/>
      <c r="H30" s="53"/>
      <c r="I30" s="53"/>
      <c r="J30" s="66"/>
      <c r="K30" s="56"/>
      <c r="L30" s="67">
        <f t="shared" ref="L30:T30" si="19">L29/K29-1</f>
        <v>0.1118005859</v>
      </c>
      <c r="M30" s="67">
        <f t="shared" si="19"/>
        <v>0.228245286</v>
      </c>
      <c r="N30" s="67">
        <f t="shared" si="19"/>
        <v>0.006140434823</v>
      </c>
      <c r="O30" s="67">
        <f t="shared" si="19"/>
        <v>-0.09355208806</v>
      </c>
      <c r="P30" s="67">
        <f t="shared" si="19"/>
        <v>-0.03076822225</v>
      </c>
      <c r="Q30" s="67">
        <f t="shared" si="19"/>
        <v>0.04981738241</v>
      </c>
      <c r="R30" s="67">
        <f t="shared" si="19"/>
        <v>0.04524685677</v>
      </c>
      <c r="S30" s="67">
        <f t="shared" si="19"/>
        <v>0.0452478765</v>
      </c>
      <c r="T30" s="67">
        <f t="shared" si="19"/>
        <v>0.0452488913</v>
      </c>
      <c r="U30" s="67"/>
      <c r="V30" s="67"/>
      <c r="W30" s="68"/>
      <c r="X30" s="37"/>
      <c r="Y30" s="32"/>
      <c r="Z30" s="58"/>
      <c r="AA30" s="59"/>
      <c r="AB30" s="53"/>
      <c r="AC30" s="53"/>
      <c r="AD30" s="53"/>
      <c r="AE30" s="53"/>
      <c r="AF30" s="53"/>
      <c r="AG30" s="53"/>
      <c r="AH30" s="53"/>
      <c r="AI30" s="53"/>
      <c r="AJ30" s="53"/>
      <c r="AK30" s="53"/>
      <c r="AL30" s="53"/>
      <c r="AM30" s="53"/>
      <c r="AN30" s="53"/>
      <c r="AO30" s="53"/>
      <c r="AP30" s="53"/>
    </row>
    <row r="31" ht="15.75" customHeight="1" outlineLevel="1">
      <c r="A31" s="53"/>
      <c r="B31" s="54"/>
      <c r="C31" s="72"/>
      <c r="D31" s="53"/>
      <c r="E31" s="53"/>
      <c r="F31" s="53"/>
      <c r="G31" s="53"/>
      <c r="H31" s="53"/>
      <c r="I31" s="53"/>
      <c r="J31" s="53"/>
      <c r="K31" s="56"/>
      <c r="L31" s="56"/>
      <c r="M31" s="56"/>
      <c r="N31" s="56"/>
      <c r="O31" s="57"/>
      <c r="P31" s="57"/>
      <c r="Q31" s="57"/>
      <c r="R31" s="57"/>
      <c r="S31" s="57"/>
      <c r="T31" s="57"/>
      <c r="U31" s="57"/>
      <c r="V31" s="68"/>
      <c r="W31" s="68"/>
      <c r="X31" s="58"/>
      <c r="Y31" s="59"/>
      <c r="Z31" s="53"/>
      <c r="AA31" s="53"/>
      <c r="AB31" s="53"/>
      <c r="AC31" s="53"/>
      <c r="AD31" s="53"/>
      <c r="AE31" s="53"/>
      <c r="AF31" s="53"/>
      <c r="AG31" s="53"/>
      <c r="AH31" s="53"/>
      <c r="AI31" s="53"/>
      <c r="AJ31" s="53"/>
      <c r="AK31" s="53"/>
      <c r="AL31" s="53"/>
      <c r="AM31" s="53"/>
      <c r="AN31" s="53"/>
      <c r="AO31" s="53"/>
      <c r="AP31" s="53"/>
    </row>
    <row r="32" ht="15.75" customHeight="1" outlineLevel="1">
      <c r="A32" s="53"/>
      <c r="B32" s="54"/>
      <c r="C32" s="55" t="s">
        <v>21</v>
      </c>
      <c r="D32" s="53"/>
      <c r="E32" s="53"/>
      <c r="F32" s="53"/>
      <c r="G32" s="53"/>
      <c r="H32" s="53"/>
      <c r="I32" s="53"/>
      <c r="J32" s="53"/>
      <c r="K32" s="56"/>
      <c r="L32" s="56"/>
      <c r="M32" s="56"/>
      <c r="N32" s="56"/>
      <c r="O32" s="57"/>
      <c r="P32" s="57"/>
      <c r="Q32" s="57"/>
      <c r="R32" s="57"/>
      <c r="S32" s="57"/>
      <c r="T32" s="57"/>
      <c r="U32" s="57"/>
      <c r="V32" s="37"/>
      <c r="W32" s="32"/>
      <c r="X32" s="58"/>
      <c r="Y32" s="59"/>
      <c r="Z32" s="53"/>
      <c r="AA32" s="53"/>
      <c r="AB32" s="53"/>
      <c r="AC32" s="53"/>
      <c r="AD32" s="53"/>
      <c r="AE32" s="53"/>
      <c r="AF32" s="53"/>
      <c r="AG32" s="53"/>
      <c r="AH32" s="53"/>
      <c r="AI32" s="53"/>
      <c r="AJ32" s="53"/>
      <c r="AK32" s="53"/>
      <c r="AL32" s="53"/>
      <c r="AM32" s="53"/>
      <c r="AN32" s="53"/>
      <c r="AO32" s="53"/>
      <c r="AP32" s="53"/>
    </row>
    <row r="33" ht="15.75" customHeight="1" outlineLevel="1">
      <c r="A33" s="70"/>
      <c r="B33" s="85"/>
      <c r="C33" s="70" t="s">
        <v>22</v>
      </c>
      <c r="D33" s="70"/>
      <c r="E33" s="70"/>
      <c r="F33" s="70"/>
      <c r="G33" s="70"/>
      <c r="H33" s="70"/>
      <c r="I33" s="70"/>
      <c r="J33" s="86"/>
      <c r="K33" s="87">
        <v>13381.0</v>
      </c>
      <c r="L33" s="87">
        <v>15184.0</v>
      </c>
      <c r="M33" s="87">
        <v>17429.0</v>
      </c>
      <c r="N33" s="87">
        <v>16431.0</v>
      </c>
      <c r="O33" s="87">
        <v>13169.0</v>
      </c>
      <c r="P33" s="71">
        <f t="shared" ref="P33:T33" si="20">O33*(1+P34)</f>
        <v>12905.62</v>
      </c>
      <c r="Q33" s="71">
        <f t="shared" si="20"/>
        <v>13421.8448</v>
      </c>
      <c r="R33" s="71">
        <f t="shared" si="20"/>
        <v>14092.93704</v>
      </c>
      <c r="S33" s="71">
        <f t="shared" si="20"/>
        <v>14797.58389</v>
      </c>
      <c r="T33" s="71">
        <f t="shared" si="20"/>
        <v>15537.46309</v>
      </c>
      <c r="U33" s="88"/>
      <c r="V33" s="63">
        <f>RRI(5,O33,T33)</f>
        <v>0.0336308489</v>
      </c>
      <c r="W33" s="32"/>
      <c r="X33" s="33">
        <f>RRI(4,P33,T33)</f>
        <v>0.0474910215</v>
      </c>
      <c r="Y33" s="32"/>
      <c r="Z33" s="70"/>
      <c r="AA33" s="70"/>
      <c r="AB33" s="70"/>
      <c r="AC33" s="70"/>
      <c r="AD33" s="70"/>
      <c r="AE33" s="70"/>
      <c r="AF33" s="70"/>
      <c r="AG33" s="70"/>
      <c r="AH33" s="70"/>
      <c r="AI33" s="70"/>
      <c r="AJ33" s="70"/>
      <c r="AK33" s="70"/>
      <c r="AL33" s="70"/>
      <c r="AM33" s="70"/>
      <c r="AN33" s="70"/>
      <c r="AO33" s="70"/>
      <c r="AP33" s="70"/>
    </row>
    <row r="34" ht="15.75" customHeight="1" outlineLevel="1">
      <c r="A34" s="53"/>
      <c r="B34" s="54"/>
      <c r="C34" s="64" t="s">
        <v>13</v>
      </c>
      <c r="D34" s="54"/>
      <c r="E34" s="65" t="s">
        <v>13</v>
      </c>
      <c r="F34" s="53"/>
      <c r="G34" s="53"/>
      <c r="H34" s="53"/>
      <c r="I34" s="53"/>
      <c r="J34" s="66"/>
      <c r="K34" s="56"/>
      <c r="L34" s="67">
        <f t="shared" ref="L34:O34" si="21">L33/K33-1</f>
        <v>0.1347432927</v>
      </c>
      <c r="M34" s="67">
        <f t="shared" si="21"/>
        <v>0.1478530032</v>
      </c>
      <c r="N34" s="67">
        <f t="shared" si="21"/>
        <v>-0.05726088703</v>
      </c>
      <c r="O34" s="67">
        <f t="shared" si="21"/>
        <v>-0.1985271742</v>
      </c>
      <c r="P34" s="67">
        <v>-0.02</v>
      </c>
      <c r="Q34" s="67">
        <v>0.04</v>
      </c>
      <c r="R34" s="67">
        <v>0.05</v>
      </c>
      <c r="S34" s="67">
        <v>0.05</v>
      </c>
      <c r="T34" s="67">
        <v>0.05</v>
      </c>
      <c r="U34" s="67"/>
      <c r="V34" s="67"/>
      <c r="W34" s="68"/>
      <c r="X34" s="37"/>
      <c r="Y34" s="32"/>
      <c r="Z34" s="58"/>
      <c r="AA34" s="59"/>
      <c r="AB34" s="53"/>
      <c r="AC34" s="53"/>
      <c r="AD34" s="53"/>
      <c r="AE34" s="53"/>
      <c r="AF34" s="53"/>
      <c r="AG34" s="53"/>
      <c r="AH34" s="53"/>
      <c r="AI34" s="53"/>
      <c r="AJ34" s="53"/>
      <c r="AK34" s="53"/>
      <c r="AL34" s="53"/>
      <c r="AM34" s="53"/>
      <c r="AN34" s="53"/>
      <c r="AO34" s="53"/>
      <c r="AP34" s="53"/>
    </row>
    <row r="35" ht="15.75" customHeight="1" outlineLevel="1">
      <c r="A35" s="42"/>
      <c r="B35" s="42"/>
      <c r="C35" s="43"/>
      <c r="D35" s="89"/>
      <c r="E35" s="89"/>
      <c r="F35" s="89"/>
      <c r="G35" s="89"/>
      <c r="H35" s="89"/>
      <c r="I35" s="89"/>
      <c r="J35" s="89"/>
      <c r="K35" s="90"/>
      <c r="L35" s="90"/>
      <c r="M35" s="90"/>
      <c r="N35" s="91"/>
      <c r="O35" s="92"/>
      <c r="P35" s="92"/>
      <c r="Q35" s="92"/>
      <c r="R35" s="92"/>
      <c r="S35" s="47"/>
      <c r="T35" s="48"/>
      <c r="U35" s="49"/>
      <c r="V35" s="37"/>
      <c r="W35" s="93"/>
      <c r="X35" s="50"/>
      <c r="Y35" s="51"/>
      <c r="Z35" s="49"/>
      <c r="AA35" s="49"/>
      <c r="AB35" s="49"/>
      <c r="AC35" s="49"/>
      <c r="AD35" s="49"/>
      <c r="AE35" s="49"/>
      <c r="AF35" s="49"/>
      <c r="AG35" s="49"/>
      <c r="AH35" s="49"/>
      <c r="AI35" s="49"/>
      <c r="AJ35" s="49"/>
      <c r="AK35" s="49"/>
      <c r="AL35" s="49"/>
      <c r="AM35" s="49"/>
      <c r="AN35" s="49"/>
      <c r="AO35" s="49"/>
      <c r="AP35" s="49"/>
    </row>
    <row r="36" ht="15.75" customHeight="1" outlineLevel="1">
      <c r="A36" s="42"/>
      <c r="B36" s="42"/>
      <c r="C36" s="43"/>
      <c r="D36" s="89"/>
      <c r="E36" s="89"/>
      <c r="F36" s="89"/>
      <c r="G36" s="89"/>
      <c r="H36" s="89"/>
      <c r="I36" s="89"/>
      <c r="J36" s="89"/>
      <c r="K36" s="90"/>
      <c r="L36" s="90"/>
      <c r="M36" s="90"/>
      <c r="N36" s="91"/>
      <c r="O36" s="92"/>
      <c r="P36" s="92"/>
      <c r="Q36" s="92"/>
      <c r="R36" s="92"/>
      <c r="S36" s="47"/>
      <c r="T36" s="48"/>
      <c r="U36" s="49"/>
      <c r="V36" s="37"/>
      <c r="W36" s="93"/>
      <c r="X36" s="50"/>
      <c r="Y36" s="51"/>
      <c r="Z36" s="49"/>
      <c r="AA36" s="49"/>
      <c r="AB36" s="49"/>
      <c r="AC36" s="49"/>
      <c r="AD36" s="49"/>
      <c r="AE36" s="49"/>
      <c r="AF36" s="49"/>
      <c r="AG36" s="49"/>
      <c r="AH36" s="49"/>
      <c r="AI36" s="49"/>
      <c r="AJ36" s="49"/>
      <c r="AK36" s="49"/>
      <c r="AL36" s="49"/>
      <c r="AM36" s="49"/>
      <c r="AN36" s="49"/>
      <c r="AO36" s="49"/>
      <c r="AP36" s="49"/>
    </row>
    <row r="37" ht="15.75" customHeight="1" outlineLevel="1">
      <c r="A37" s="42"/>
      <c r="B37" s="42"/>
      <c r="C37" s="43" t="s">
        <v>23</v>
      </c>
      <c r="D37" s="89"/>
      <c r="E37" s="89"/>
      <c r="F37" s="89"/>
      <c r="G37" s="89"/>
      <c r="H37" s="89"/>
      <c r="I37" s="89"/>
      <c r="J37" s="89"/>
      <c r="K37" s="94">
        <v>74094.0</v>
      </c>
      <c r="L37" s="94">
        <v>84628.0</v>
      </c>
      <c r="M37" s="94">
        <v>97287.0</v>
      </c>
      <c r="N37" s="94">
        <v>100338.0</v>
      </c>
      <c r="O37" s="95">
        <v>90958.0</v>
      </c>
      <c r="P37" s="95">
        <f t="shared" ref="P37:T37" si="22">P18+P29+P33</f>
        <v>91210.1946</v>
      </c>
      <c r="Q37" s="95">
        <f t="shared" si="22"/>
        <v>94732.33664</v>
      </c>
      <c r="R37" s="95">
        <f t="shared" si="22"/>
        <v>98900.12354</v>
      </c>
      <c r="S37" s="95">
        <f t="shared" si="22"/>
        <v>103455.4235</v>
      </c>
      <c r="T37" s="95">
        <f t="shared" si="22"/>
        <v>108220.8147</v>
      </c>
      <c r="U37" s="49"/>
      <c r="V37" s="63">
        <f>RRI(5,O37,T37)</f>
        <v>0.0353661909</v>
      </c>
      <c r="W37" s="32"/>
      <c r="X37" s="33">
        <f>RRI(4,P37,T37)</f>
        <v>0.04367878161</v>
      </c>
      <c r="Y37" s="32"/>
      <c r="Z37" s="49"/>
      <c r="AA37" s="49"/>
      <c r="AB37" s="49"/>
      <c r="AC37" s="49"/>
      <c r="AD37" s="49"/>
      <c r="AE37" s="49"/>
      <c r="AF37" s="49"/>
      <c r="AG37" s="49"/>
      <c r="AH37" s="49"/>
      <c r="AI37" s="49"/>
      <c r="AJ37" s="49"/>
      <c r="AK37" s="49"/>
      <c r="AL37" s="49"/>
      <c r="AM37" s="49"/>
      <c r="AN37" s="49"/>
      <c r="AO37" s="49"/>
      <c r="AP37" s="49"/>
    </row>
    <row r="38" ht="15.75" customHeight="1" outlineLevel="1">
      <c r="A38" s="42"/>
      <c r="B38" s="42"/>
      <c r="C38" s="43"/>
      <c r="D38" s="89"/>
      <c r="E38" s="89"/>
      <c r="F38" s="89"/>
      <c r="G38" s="89"/>
      <c r="H38" s="89"/>
      <c r="I38" s="89"/>
      <c r="J38" s="89"/>
      <c r="K38" s="90"/>
      <c r="L38" s="90"/>
      <c r="M38" s="90"/>
      <c r="N38" s="91"/>
      <c r="O38" s="92"/>
      <c r="P38" s="92"/>
      <c r="Q38" s="92"/>
      <c r="R38" s="92"/>
      <c r="S38" s="47"/>
      <c r="T38" s="48"/>
      <c r="U38" s="49"/>
      <c r="V38" s="37"/>
      <c r="W38" s="93"/>
      <c r="X38" s="50"/>
      <c r="Y38" s="51"/>
      <c r="Z38" s="49"/>
      <c r="AA38" s="49"/>
      <c r="AB38" s="49"/>
      <c r="AC38" s="49"/>
      <c r="AD38" s="49"/>
      <c r="AE38" s="49"/>
      <c r="AF38" s="49"/>
      <c r="AG38" s="49"/>
      <c r="AH38" s="49"/>
      <c r="AI38" s="49"/>
      <c r="AJ38" s="49"/>
      <c r="AK38" s="49"/>
      <c r="AL38" s="49"/>
      <c r="AM38" s="49"/>
      <c r="AN38" s="49"/>
      <c r="AO38" s="49"/>
      <c r="AP38" s="49"/>
    </row>
    <row r="39" ht="15.75" customHeight="1" outlineLevel="1">
      <c r="A39" s="42"/>
      <c r="B39" s="42"/>
      <c r="C39" s="53" t="s">
        <v>12</v>
      </c>
      <c r="D39" s="89"/>
      <c r="E39" s="89"/>
      <c r="F39" s="89"/>
      <c r="G39" s="89"/>
      <c r="H39" s="89"/>
      <c r="I39" s="89"/>
      <c r="J39" s="89"/>
      <c r="K39" s="96">
        <f t="shared" ref="K39:T39" si="23">K13+K22</f>
        <v>21.87</v>
      </c>
      <c r="L39" s="96">
        <f t="shared" si="23"/>
        <v>24.67</v>
      </c>
      <c r="M39" s="96">
        <f t="shared" si="23"/>
        <v>25.25</v>
      </c>
      <c r="N39" s="96">
        <f t="shared" si="23"/>
        <v>24.28</v>
      </c>
      <c r="O39" s="97">
        <f t="shared" si="23"/>
        <v>22.29</v>
      </c>
      <c r="P39" s="97">
        <f t="shared" si="23"/>
        <v>22.31184</v>
      </c>
      <c r="Q39" s="97">
        <f t="shared" si="23"/>
        <v>22.4703432</v>
      </c>
      <c r="R39" s="97">
        <f t="shared" si="23"/>
        <v>22.74956389</v>
      </c>
      <c r="S39" s="97">
        <f t="shared" si="23"/>
        <v>23.09080735</v>
      </c>
      <c r="T39" s="97">
        <f t="shared" si="23"/>
        <v>23.43716946</v>
      </c>
      <c r="U39" s="49"/>
      <c r="V39" s="37"/>
      <c r="W39" s="93"/>
      <c r="X39" s="33">
        <f>RRI(4,P39,T39)</f>
        <v>0.01237740417</v>
      </c>
      <c r="Y39" s="32"/>
      <c r="Z39" s="49"/>
      <c r="AA39" s="49"/>
      <c r="AB39" s="49"/>
      <c r="AC39" s="49"/>
      <c r="AD39" s="49"/>
      <c r="AE39" s="49"/>
      <c r="AF39" s="49"/>
      <c r="AG39" s="49"/>
      <c r="AH39" s="49"/>
      <c r="AI39" s="49"/>
      <c r="AJ39" s="49"/>
      <c r="AK39" s="49"/>
      <c r="AL39" s="49"/>
      <c r="AM39" s="49"/>
      <c r="AN39" s="49"/>
      <c r="AO39" s="49"/>
      <c r="AP39" s="49"/>
    </row>
    <row r="40" ht="15.75" customHeight="1" outlineLevel="1">
      <c r="A40" s="53"/>
      <c r="B40" s="54"/>
      <c r="C40" s="64" t="s">
        <v>13</v>
      </c>
      <c r="D40" s="54"/>
      <c r="E40" s="65" t="s">
        <v>13</v>
      </c>
      <c r="F40" s="53"/>
      <c r="G40" s="53"/>
      <c r="H40" s="53"/>
      <c r="I40" s="53"/>
      <c r="J40" s="66"/>
      <c r="K40" s="56"/>
      <c r="L40" s="67">
        <f t="shared" ref="L40:O40" si="24">L39/K39-1</f>
        <v>0.1280292638</v>
      </c>
      <c r="M40" s="67">
        <f t="shared" si="24"/>
        <v>0.02351033644</v>
      </c>
      <c r="N40" s="67">
        <f t="shared" si="24"/>
        <v>-0.03841584158</v>
      </c>
      <c r="O40" s="67">
        <f t="shared" si="24"/>
        <v>-0.08196046129</v>
      </c>
      <c r="P40" s="67">
        <v>0.008</v>
      </c>
      <c r="Q40" s="67">
        <v>0.005</v>
      </c>
      <c r="R40" s="67">
        <v>0.012</v>
      </c>
      <c r="S40" s="67">
        <v>0.015</v>
      </c>
      <c r="T40" s="67">
        <v>0.015</v>
      </c>
      <c r="U40" s="67"/>
      <c r="V40" s="67"/>
      <c r="W40" s="68"/>
      <c r="X40" s="37"/>
      <c r="Y40" s="32"/>
      <c r="Z40" s="58"/>
      <c r="AA40" s="59"/>
      <c r="AB40" s="53"/>
      <c r="AC40" s="53"/>
      <c r="AD40" s="53"/>
      <c r="AE40" s="53"/>
      <c r="AF40" s="53"/>
      <c r="AG40" s="53"/>
      <c r="AH40" s="53"/>
      <c r="AI40" s="53"/>
      <c r="AJ40" s="53"/>
      <c r="AK40" s="53"/>
      <c r="AL40" s="53"/>
      <c r="AM40" s="53"/>
      <c r="AN40" s="53"/>
      <c r="AO40" s="53"/>
      <c r="AP40" s="53"/>
    </row>
    <row r="41" ht="15.75" customHeight="1" outlineLevel="1">
      <c r="A41" s="42"/>
      <c r="B41" s="42"/>
      <c r="C41" s="43"/>
      <c r="D41" s="89"/>
      <c r="E41" s="89"/>
      <c r="F41" s="89"/>
      <c r="G41" s="89"/>
      <c r="H41" s="89"/>
      <c r="I41" s="89"/>
      <c r="J41" s="89"/>
      <c r="K41" s="90"/>
      <c r="L41" s="90"/>
      <c r="M41" s="90"/>
      <c r="N41" s="91"/>
      <c r="O41" s="92"/>
      <c r="P41" s="92"/>
      <c r="Q41" s="92"/>
      <c r="R41" s="92"/>
      <c r="S41" s="47"/>
      <c r="T41" s="48"/>
      <c r="U41" s="49"/>
      <c r="V41" s="37"/>
      <c r="W41" s="93"/>
      <c r="X41" s="50"/>
      <c r="Y41" s="51"/>
      <c r="Z41" s="49"/>
      <c r="AA41" s="49"/>
      <c r="AB41" s="49"/>
      <c r="AC41" s="49"/>
      <c r="AD41" s="49"/>
      <c r="AE41" s="49"/>
      <c r="AF41" s="49"/>
      <c r="AG41" s="49"/>
      <c r="AH41" s="49"/>
      <c r="AI41" s="49"/>
      <c r="AJ41" s="49"/>
      <c r="AK41" s="49"/>
      <c r="AL41" s="49"/>
      <c r="AM41" s="49"/>
      <c r="AN41" s="49"/>
      <c r="AO41" s="49"/>
      <c r="AP41" s="49"/>
    </row>
    <row r="42" ht="15.75" customHeight="1" outlineLevel="1">
      <c r="A42" s="42"/>
      <c r="B42" s="42"/>
      <c r="C42" s="43"/>
      <c r="D42" s="89"/>
      <c r="E42" s="89"/>
      <c r="F42" s="89"/>
      <c r="G42" s="89"/>
      <c r="H42" s="89"/>
      <c r="I42" s="89"/>
      <c r="J42" s="89"/>
      <c r="K42" s="90"/>
      <c r="L42" s="90"/>
      <c r="M42" s="90"/>
      <c r="N42" s="91"/>
      <c r="O42" s="92"/>
      <c r="P42" s="92"/>
      <c r="Q42" s="92"/>
      <c r="R42" s="92"/>
      <c r="S42" s="47"/>
      <c r="T42" s="48"/>
      <c r="U42" s="49"/>
      <c r="V42" s="37"/>
      <c r="W42" s="93"/>
      <c r="X42" s="50"/>
      <c r="Y42" s="51"/>
      <c r="Z42" s="49"/>
      <c r="AA42" s="49"/>
      <c r="AB42" s="49"/>
      <c r="AC42" s="49"/>
      <c r="AD42" s="49"/>
      <c r="AE42" s="49"/>
      <c r="AF42" s="49"/>
      <c r="AG42" s="49"/>
      <c r="AH42" s="49"/>
      <c r="AI42" s="49"/>
      <c r="AJ42" s="49"/>
      <c r="AK42" s="49"/>
      <c r="AL42" s="49"/>
      <c r="AM42" s="49"/>
      <c r="AN42" s="49"/>
      <c r="AO42" s="49"/>
      <c r="AP42" s="49"/>
    </row>
    <row r="43" ht="15.75" customHeight="1" outlineLevel="1">
      <c r="A43" s="42"/>
      <c r="B43" s="42"/>
      <c r="C43" s="43"/>
      <c r="D43" s="89"/>
      <c r="E43" s="89"/>
      <c r="F43" s="89"/>
      <c r="G43" s="89"/>
      <c r="H43" s="89"/>
      <c r="I43" s="89"/>
      <c r="J43" s="89"/>
      <c r="K43" s="90"/>
      <c r="L43" s="90"/>
      <c r="M43" s="90"/>
      <c r="N43" s="91"/>
      <c r="O43" s="92"/>
      <c r="P43" s="92"/>
      <c r="Q43" s="92"/>
      <c r="R43" s="92"/>
      <c r="S43" s="47"/>
      <c r="T43" s="48"/>
      <c r="U43" s="49"/>
      <c r="V43" s="37"/>
      <c r="W43" s="93"/>
      <c r="X43" s="50"/>
      <c r="Y43" s="51"/>
      <c r="Z43" s="49"/>
      <c r="AA43" s="49"/>
      <c r="AB43" s="49"/>
      <c r="AC43" s="49"/>
      <c r="AD43" s="49"/>
      <c r="AE43" s="49"/>
      <c r="AF43" s="49"/>
      <c r="AG43" s="49"/>
      <c r="AH43" s="49"/>
      <c r="AI43" s="49"/>
      <c r="AJ43" s="49"/>
      <c r="AK43" s="49"/>
      <c r="AL43" s="49"/>
      <c r="AM43" s="49"/>
      <c r="AN43" s="49"/>
      <c r="AO43" s="49"/>
      <c r="AP43" s="49"/>
    </row>
    <row r="44" ht="15.75" customHeight="1" outlineLevel="1">
      <c r="A44" s="42"/>
      <c r="B44" s="42"/>
      <c r="C44" s="43"/>
      <c r="D44" s="89"/>
      <c r="E44" s="89"/>
      <c r="F44" s="89"/>
      <c r="G44" s="89"/>
      <c r="H44" s="89"/>
      <c r="I44" s="89"/>
      <c r="J44" s="89"/>
      <c r="K44" s="90"/>
      <c r="L44" s="90"/>
      <c r="M44" s="90"/>
      <c r="N44" s="91"/>
      <c r="O44" s="92"/>
      <c r="P44" s="92"/>
      <c r="Q44" s="92"/>
      <c r="R44" s="92"/>
      <c r="S44" s="47"/>
      <c r="T44" s="48"/>
      <c r="U44" s="49"/>
      <c r="V44" s="37"/>
      <c r="W44" s="93"/>
      <c r="X44" s="50"/>
      <c r="Y44" s="51"/>
      <c r="Z44" s="49"/>
      <c r="AA44" s="49"/>
      <c r="AB44" s="49"/>
      <c r="AC44" s="49"/>
      <c r="AD44" s="49"/>
      <c r="AE44" s="49"/>
      <c r="AF44" s="49"/>
      <c r="AG44" s="49"/>
      <c r="AH44" s="49"/>
      <c r="AI44" s="49"/>
      <c r="AJ44" s="49"/>
      <c r="AK44" s="49"/>
      <c r="AL44" s="49"/>
      <c r="AM44" s="49"/>
      <c r="AN44" s="49"/>
      <c r="AO44" s="49"/>
      <c r="AP44" s="49"/>
    </row>
    <row r="45" ht="15.75" customHeight="1" outlineLevel="1">
      <c r="A45" s="42"/>
      <c r="B45" s="42"/>
      <c r="C45" s="43"/>
      <c r="D45" s="89"/>
      <c r="E45" s="89"/>
      <c r="F45" s="89"/>
      <c r="G45" s="89"/>
      <c r="H45" s="89"/>
      <c r="I45" s="89"/>
      <c r="J45" s="89"/>
      <c r="K45" s="90"/>
      <c r="L45" s="90"/>
      <c r="M45" s="90"/>
      <c r="N45" s="91"/>
      <c r="O45" s="92"/>
      <c r="P45" s="92"/>
      <c r="Q45" s="92"/>
      <c r="R45" s="92"/>
      <c r="S45" s="47"/>
      <c r="T45" s="48"/>
      <c r="U45" s="49"/>
      <c r="V45" s="37"/>
      <c r="W45" s="93"/>
      <c r="X45" s="50"/>
      <c r="Y45" s="51"/>
      <c r="Z45" s="49"/>
      <c r="AA45" s="49"/>
      <c r="AB45" s="49"/>
      <c r="AC45" s="49"/>
      <c r="AD45" s="49"/>
      <c r="AE45" s="49"/>
      <c r="AF45" s="49"/>
      <c r="AG45" s="49"/>
      <c r="AH45" s="49"/>
      <c r="AI45" s="49"/>
      <c r="AJ45" s="49"/>
      <c r="AK45" s="49"/>
      <c r="AL45" s="49"/>
      <c r="AM45" s="49"/>
      <c r="AN45" s="49"/>
      <c r="AO45" s="49"/>
      <c r="AP45" s="49"/>
    </row>
    <row r="46" ht="15.75" customHeight="1" outlineLevel="1">
      <c r="A46" s="42"/>
      <c r="B46" s="42"/>
      <c r="C46" s="43"/>
      <c r="D46" s="89"/>
      <c r="E46" s="89"/>
      <c r="F46" s="89"/>
      <c r="G46" s="89"/>
      <c r="H46" s="89"/>
      <c r="I46" s="89"/>
      <c r="J46" s="89"/>
      <c r="K46" s="90"/>
      <c r="L46" s="90"/>
      <c r="M46" s="90"/>
      <c r="N46" s="91"/>
      <c r="O46" s="92"/>
      <c r="P46" s="92"/>
      <c r="Q46" s="92"/>
      <c r="R46" s="92"/>
      <c r="S46" s="47"/>
      <c r="T46" s="48"/>
      <c r="U46" s="49"/>
      <c r="V46" s="37"/>
      <c r="W46" s="93"/>
      <c r="X46" s="50"/>
      <c r="Y46" s="51"/>
      <c r="Z46" s="49"/>
      <c r="AA46" s="49"/>
      <c r="AB46" s="49"/>
      <c r="AC46" s="49"/>
      <c r="AD46" s="49"/>
      <c r="AE46" s="49"/>
      <c r="AF46" s="49"/>
      <c r="AG46" s="49"/>
      <c r="AH46" s="49"/>
      <c r="AI46" s="49"/>
      <c r="AJ46" s="49"/>
      <c r="AK46" s="49"/>
      <c r="AL46" s="49"/>
      <c r="AM46" s="49"/>
      <c r="AN46" s="49"/>
      <c r="AO46" s="49"/>
      <c r="AP46" s="49"/>
    </row>
    <row r="47" ht="15.75" customHeight="1" outlineLevel="1">
      <c r="A47" s="42"/>
      <c r="B47" s="42"/>
      <c r="C47" s="43"/>
      <c r="D47" s="89"/>
      <c r="E47" s="89"/>
      <c r="F47" s="89"/>
      <c r="G47" s="89"/>
      <c r="H47" s="89"/>
      <c r="I47" s="89"/>
      <c r="J47" s="89"/>
      <c r="K47" s="90"/>
      <c r="L47" s="90"/>
      <c r="M47" s="90"/>
      <c r="N47" s="91"/>
      <c r="O47" s="92"/>
      <c r="P47" s="92"/>
      <c r="Q47" s="92"/>
      <c r="R47" s="92"/>
      <c r="S47" s="47"/>
      <c r="T47" s="48"/>
      <c r="U47" s="49"/>
      <c r="V47" s="37"/>
      <c r="W47" s="93"/>
      <c r="X47" s="50"/>
      <c r="Y47" s="51"/>
      <c r="Z47" s="49"/>
      <c r="AA47" s="49"/>
      <c r="AB47" s="49"/>
      <c r="AC47" s="49"/>
      <c r="AD47" s="49"/>
      <c r="AE47" s="49"/>
      <c r="AF47" s="49"/>
      <c r="AG47" s="49"/>
      <c r="AH47" s="49"/>
      <c r="AI47" s="49"/>
      <c r="AJ47" s="49"/>
      <c r="AK47" s="49"/>
      <c r="AL47" s="49"/>
      <c r="AM47" s="49"/>
      <c r="AN47" s="49"/>
      <c r="AO47" s="49"/>
      <c r="AP47" s="49"/>
    </row>
    <row r="48" ht="15.75" customHeight="1" outlineLevel="1">
      <c r="A48" s="42"/>
      <c r="B48" s="42"/>
      <c r="C48" s="43"/>
      <c r="D48" s="89"/>
      <c r="E48" s="89"/>
      <c r="F48" s="89"/>
      <c r="G48" s="89"/>
      <c r="H48" s="89"/>
      <c r="I48" s="89"/>
      <c r="J48" s="89"/>
      <c r="K48" s="90"/>
      <c r="L48" s="90"/>
      <c r="M48" s="90"/>
      <c r="N48" s="91"/>
      <c r="O48" s="92"/>
      <c r="P48" s="92"/>
      <c r="Q48" s="92"/>
      <c r="R48" s="92"/>
      <c r="S48" s="47"/>
      <c r="T48" s="48"/>
      <c r="U48" s="49"/>
      <c r="V48" s="37"/>
      <c r="W48" s="93"/>
      <c r="X48" s="50"/>
      <c r="Y48" s="51"/>
      <c r="Z48" s="49"/>
      <c r="AA48" s="49"/>
      <c r="AB48" s="49"/>
      <c r="AC48" s="49"/>
      <c r="AD48" s="49"/>
      <c r="AE48" s="49"/>
      <c r="AF48" s="49"/>
      <c r="AG48" s="49"/>
      <c r="AH48" s="49"/>
      <c r="AI48" s="49"/>
      <c r="AJ48" s="49"/>
      <c r="AK48" s="49"/>
      <c r="AL48" s="49"/>
      <c r="AM48" s="49"/>
      <c r="AN48" s="49"/>
      <c r="AO48" s="49"/>
      <c r="AP48" s="49"/>
    </row>
    <row r="49" ht="15.75" customHeight="1" outlineLevel="1">
      <c r="A49" s="42"/>
      <c r="B49" s="42"/>
      <c r="C49" s="43"/>
      <c r="D49" s="89"/>
      <c r="E49" s="89"/>
      <c r="F49" s="89"/>
      <c r="G49" s="89"/>
      <c r="H49" s="89"/>
      <c r="I49" s="89"/>
      <c r="J49" s="89"/>
      <c r="K49" s="90"/>
      <c r="L49" s="90"/>
      <c r="M49" s="90"/>
      <c r="N49" s="91"/>
      <c r="O49" s="92"/>
      <c r="P49" s="92"/>
      <c r="Q49" s="92"/>
      <c r="R49" s="92"/>
      <c r="S49" s="47"/>
      <c r="T49" s="48"/>
      <c r="U49" s="49"/>
      <c r="V49" s="37"/>
      <c r="W49" s="93"/>
      <c r="X49" s="50"/>
      <c r="Y49" s="51"/>
      <c r="Z49" s="49"/>
      <c r="AA49" s="49"/>
      <c r="AB49" s="49"/>
      <c r="AC49" s="49"/>
      <c r="AD49" s="49"/>
      <c r="AE49" s="49"/>
      <c r="AF49" s="49"/>
      <c r="AG49" s="49"/>
      <c r="AH49" s="49"/>
      <c r="AI49" s="49"/>
      <c r="AJ49" s="49"/>
      <c r="AK49" s="49"/>
      <c r="AL49" s="49"/>
      <c r="AM49" s="49"/>
      <c r="AN49" s="49"/>
      <c r="AO49" s="49"/>
      <c r="AP49" s="49"/>
    </row>
    <row r="50" ht="15.75" customHeight="1" outlineLevel="1">
      <c r="A50" s="42"/>
      <c r="B50" s="42"/>
      <c r="C50" s="43"/>
      <c r="D50" s="89"/>
      <c r="E50" s="89"/>
      <c r="F50" s="89"/>
      <c r="G50" s="89"/>
      <c r="H50" s="89"/>
      <c r="I50" s="89"/>
      <c r="J50" s="89"/>
      <c r="K50" s="90"/>
      <c r="L50" s="90"/>
      <c r="M50" s="90"/>
      <c r="N50" s="91"/>
      <c r="O50" s="92"/>
      <c r="P50" s="92"/>
      <c r="Q50" s="92"/>
      <c r="R50" s="92"/>
      <c r="S50" s="47"/>
      <c r="T50" s="48"/>
      <c r="U50" s="49"/>
      <c r="V50" s="37"/>
      <c r="W50" s="93"/>
      <c r="X50" s="50"/>
      <c r="Y50" s="51"/>
      <c r="Z50" s="49"/>
      <c r="AA50" s="49"/>
      <c r="AB50" s="49"/>
      <c r="AC50" s="49"/>
      <c r="AD50" s="49"/>
      <c r="AE50" s="49"/>
      <c r="AF50" s="49"/>
      <c r="AG50" s="49"/>
      <c r="AH50" s="49"/>
      <c r="AI50" s="49"/>
      <c r="AJ50" s="49"/>
      <c r="AK50" s="49"/>
      <c r="AL50" s="49"/>
      <c r="AM50" s="49"/>
      <c r="AN50" s="49"/>
      <c r="AO50" s="49"/>
      <c r="AP50" s="49"/>
    </row>
    <row r="51" ht="15.75" customHeight="1" outlineLevel="1">
      <c r="A51" s="42"/>
      <c r="B51" s="42"/>
      <c r="C51" s="43"/>
      <c r="D51" s="89"/>
      <c r="E51" s="89"/>
      <c r="F51" s="89"/>
      <c r="G51" s="89"/>
      <c r="H51" s="89"/>
      <c r="I51" s="89"/>
      <c r="J51" s="89"/>
      <c r="K51" s="90"/>
      <c r="L51" s="90"/>
      <c r="M51" s="90"/>
      <c r="N51" s="91"/>
      <c r="O51" s="92"/>
      <c r="P51" s="92"/>
      <c r="Q51" s="92"/>
      <c r="R51" s="92"/>
      <c r="S51" s="47"/>
      <c r="T51" s="48"/>
      <c r="U51" s="49"/>
      <c r="V51" s="37"/>
      <c r="W51" s="93"/>
      <c r="X51" s="50"/>
      <c r="Y51" s="51"/>
      <c r="Z51" s="49"/>
      <c r="AA51" s="49"/>
      <c r="AB51" s="49"/>
      <c r="AC51" s="49"/>
      <c r="AD51" s="49"/>
      <c r="AE51" s="49"/>
      <c r="AF51" s="49"/>
      <c r="AG51" s="49"/>
      <c r="AH51" s="49"/>
      <c r="AI51" s="49"/>
      <c r="AJ51" s="49"/>
      <c r="AK51" s="49"/>
      <c r="AL51" s="49"/>
      <c r="AM51" s="49"/>
      <c r="AN51" s="49"/>
      <c r="AO51" s="49"/>
      <c r="AP51" s="49"/>
    </row>
    <row r="52" ht="15.75" customHeight="1" outlineLevel="1">
      <c r="A52" s="42"/>
      <c r="B52" s="42"/>
      <c r="C52" s="98"/>
      <c r="D52" s="89"/>
      <c r="E52" s="89"/>
      <c r="F52" s="89"/>
      <c r="G52" s="89"/>
      <c r="H52" s="89"/>
      <c r="I52" s="89"/>
      <c r="J52" s="89"/>
      <c r="K52" s="90"/>
      <c r="L52" s="90"/>
      <c r="M52" s="90"/>
      <c r="N52" s="91"/>
      <c r="O52" s="99"/>
      <c r="P52" s="99"/>
      <c r="Q52" s="99"/>
      <c r="R52" s="99"/>
      <c r="S52" s="47"/>
      <c r="T52" s="48"/>
      <c r="U52" s="49"/>
      <c r="V52" s="31"/>
      <c r="W52" s="32"/>
      <c r="X52" s="50"/>
      <c r="Y52" s="51"/>
      <c r="Z52" s="49"/>
      <c r="AA52" s="49"/>
      <c r="AB52" s="49"/>
      <c r="AC52" s="49"/>
      <c r="AD52" s="49"/>
      <c r="AE52" s="49"/>
      <c r="AF52" s="49"/>
      <c r="AG52" s="49"/>
      <c r="AH52" s="49"/>
      <c r="AI52" s="49"/>
      <c r="AJ52" s="49"/>
      <c r="AK52" s="49"/>
      <c r="AL52" s="49"/>
      <c r="AM52" s="49"/>
      <c r="AN52" s="49"/>
      <c r="AO52" s="49"/>
      <c r="AP52" s="49"/>
    </row>
    <row r="53" ht="15.75" customHeight="1">
      <c r="A53" s="100"/>
      <c r="B53" s="100" t="s">
        <v>24</v>
      </c>
      <c r="C53" s="100"/>
      <c r="D53" s="101"/>
      <c r="E53" s="101"/>
      <c r="F53" s="101"/>
      <c r="G53" s="101"/>
      <c r="H53" s="101"/>
      <c r="I53" s="101"/>
      <c r="J53" s="102"/>
      <c r="K53" s="102"/>
      <c r="L53" s="102"/>
      <c r="M53" s="102"/>
      <c r="N53" s="102"/>
      <c r="O53" s="102"/>
      <c r="P53" s="103">
        <f t="shared" ref="P53:T53" si="25">P7*P120</f>
        <v>0</v>
      </c>
      <c r="Q53" s="103">
        <f t="shared" si="25"/>
        <v>0</v>
      </c>
      <c r="R53" s="103">
        <f t="shared" si="25"/>
        <v>0</v>
      </c>
      <c r="S53" s="103">
        <f t="shared" si="25"/>
        <v>0</v>
      </c>
      <c r="T53" s="103">
        <f t="shared" si="25"/>
        <v>0</v>
      </c>
      <c r="U53" s="104"/>
      <c r="V53" s="37"/>
      <c r="W53" s="32"/>
      <c r="X53" s="105"/>
      <c r="Y53" s="106"/>
      <c r="Z53" s="104"/>
      <c r="AA53" s="104"/>
      <c r="AB53" s="104"/>
      <c r="AC53" s="104"/>
      <c r="AD53" s="104"/>
      <c r="AE53" s="104"/>
      <c r="AF53" s="104"/>
      <c r="AG53" s="104"/>
      <c r="AH53" s="104"/>
      <c r="AI53" s="104"/>
      <c r="AJ53" s="104"/>
      <c r="AK53" s="104"/>
      <c r="AL53" s="104"/>
      <c r="AM53" s="104"/>
      <c r="AN53" s="104"/>
      <c r="AO53" s="104"/>
      <c r="AP53" s="104"/>
    </row>
    <row r="54" ht="15.75" customHeight="1">
      <c r="A54" s="107"/>
      <c r="B54" s="107" t="s">
        <v>25</v>
      </c>
      <c r="C54" s="108"/>
      <c r="D54" s="108"/>
      <c r="E54" s="108"/>
      <c r="F54" s="108"/>
      <c r="G54" s="108"/>
      <c r="H54" s="108"/>
      <c r="I54" s="108"/>
      <c r="J54" s="109"/>
      <c r="K54" s="109">
        <f t="shared" ref="K54:T54" si="26">K7+K53</f>
        <v>74094</v>
      </c>
      <c r="L54" s="109">
        <f t="shared" si="26"/>
        <v>84628</v>
      </c>
      <c r="M54" s="109">
        <f t="shared" si="26"/>
        <v>97287</v>
      </c>
      <c r="N54" s="109">
        <f t="shared" si="26"/>
        <v>100338</v>
      </c>
      <c r="O54" s="109">
        <f t="shared" si="26"/>
        <v>90958</v>
      </c>
      <c r="P54" s="109">
        <f t="shared" si="26"/>
        <v>91210.1946</v>
      </c>
      <c r="Q54" s="109">
        <f t="shared" si="26"/>
        <v>94732.33664</v>
      </c>
      <c r="R54" s="109">
        <f t="shared" si="26"/>
        <v>98900.12354</v>
      </c>
      <c r="S54" s="109">
        <f t="shared" si="26"/>
        <v>103455.4235</v>
      </c>
      <c r="T54" s="109">
        <f t="shared" si="26"/>
        <v>108220.8147</v>
      </c>
      <c r="U54" s="110"/>
      <c r="V54" s="31">
        <f>RRI(5,O54,T54)</f>
        <v>0.0353661909</v>
      </c>
      <c r="W54" s="32"/>
      <c r="X54" s="33">
        <f>RRI(4,P54,T54)</f>
        <v>0.04367878161</v>
      </c>
      <c r="Y54" s="32"/>
      <c r="Z54" s="110"/>
      <c r="AA54" s="110"/>
      <c r="AB54" s="110"/>
      <c r="AC54" s="110"/>
      <c r="AD54" s="110"/>
      <c r="AE54" s="110"/>
      <c r="AF54" s="110"/>
      <c r="AG54" s="110"/>
      <c r="AH54" s="110"/>
      <c r="AI54" s="110"/>
      <c r="AJ54" s="110"/>
      <c r="AK54" s="110"/>
      <c r="AL54" s="110"/>
      <c r="AM54" s="110"/>
      <c r="AN54" s="110"/>
      <c r="AO54" s="110"/>
      <c r="AP54" s="110"/>
    </row>
    <row r="55" ht="15.75" customHeight="1">
      <c r="A55" s="111"/>
      <c r="B55" s="111"/>
      <c r="C55" s="112" t="s">
        <v>26</v>
      </c>
      <c r="D55" s="113"/>
      <c r="E55" s="113"/>
      <c r="F55" s="113"/>
      <c r="G55" s="113"/>
      <c r="H55" s="113"/>
      <c r="I55" s="113"/>
      <c r="J55" s="114"/>
      <c r="K55" s="114">
        <f t="shared" ref="K55:T55" si="27">K54/K7</f>
        <v>1</v>
      </c>
      <c r="L55" s="114">
        <f t="shared" si="27"/>
        <v>1</v>
      </c>
      <c r="M55" s="114">
        <f t="shared" si="27"/>
        <v>1</v>
      </c>
      <c r="N55" s="114">
        <f t="shared" si="27"/>
        <v>1</v>
      </c>
      <c r="O55" s="114">
        <f t="shared" si="27"/>
        <v>1</v>
      </c>
      <c r="P55" s="114">
        <f t="shared" si="27"/>
        <v>1</v>
      </c>
      <c r="Q55" s="114">
        <f t="shared" si="27"/>
        <v>1</v>
      </c>
      <c r="R55" s="114">
        <f t="shared" si="27"/>
        <v>1</v>
      </c>
      <c r="S55" s="114">
        <f t="shared" si="27"/>
        <v>1</v>
      </c>
      <c r="T55" s="114">
        <f t="shared" si="27"/>
        <v>1</v>
      </c>
      <c r="U55" s="115"/>
      <c r="V55" s="31"/>
      <c r="W55" s="32"/>
      <c r="X55" s="116"/>
      <c r="Y55" s="117"/>
      <c r="Z55" s="115"/>
      <c r="AA55" s="115"/>
      <c r="AB55" s="115"/>
      <c r="AC55" s="115"/>
      <c r="AD55" s="115"/>
      <c r="AE55" s="115"/>
      <c r="AF55" s="115"/>
      <c r="AG55" s="115"/>
      <c r="AH55" s="115"/>
      <c r="AI55" s="115"/>
      <c r="AJ55" s="115"/>
      <c r="AK55" s="115"/>
      <c r="AL55" s="115"/>
      <c r="AM55" s="115"/>
      <c r="AN55" s="115"/>
      <c r="AO55" s="115"/>
      <c r="AP55" s="115"/>
    </row>
    <row r="56" ht="15.75" customHeight="1">
      <c r="A56" s="18"/>
      <c r="B56" s="18"/>
      <c r="C56" s="18"/>
      <c r="D56" s="34"/>
      <c r="E56" s="34"/>
      <c r="F56" s="34"/>
      <c r="G56" s="34"/>
      <c r="H56" s="34"/>
      <c r="I56" s="34"/>
      <c r="J56" s="34"/>
      <c r="K56" s="118"/>
      <c r="L56" s="118"/>
      <c r="M56" s="118"/>
      <c r="N56" s="118"/>
      <c r="O56" s="118"/>
      <c r="P56" s="118"/>
      <c r="Q56" s="118"/>
      <c r="R56" s="118"/>
      <c r="S56" s="34"/>
      <c r="V56" s="31"/>
      <c r="W56" s="32"/>
      <c r="X56" s="40"/>
      <c r="Y56" s="41"/>
    </row>
    <row r="57" ht="15.75" customHeight="1">
      <c r="A57" s="119"/>
      <c r="B57" s="119" t="s">
        <v>27</v>
      </c>
      <c r="C57" s="119"/>
      <c r="D57" s="120"/>
      <c r="E57" s="120"/>
      <c r="F57" s="120"/>
      <c r="G57" s="120"/>
      <c r="H57" s="120"/>
      <c r="I57" s="120"/>
      <c r="J57" s="102"/>
      <c r="K57" s="102">
        <v>-38908.0</v>
      </c>
      <c r="L57" s="102">
        <v>-44529.0</v>
      </c>
      <c r="M57" s="102">
        <v>-46707.0</v>
      </c>
      <c r="N57" s="102">
        <v>-47720.0</v>
      </c>
      <c r="O57" s="121">
        <v>-47088.0</v>
      </c>
      <c r="P57" s="122">
        <f>O57*0.97*1.07</f>
        <v>-48872.6352</v>
      </c>
      <c r="Q57" s="122">
        <f t="shared" ref="Q57:T57" si="28">P57*(1.024)*(1+Q40)</f>
        <v>-50295.80634</v>
      </c>
      <c r="R57" s="122">
        <f t="shared" si="28"/>
        <v>-52120.94056</v>
      </c>
      <c r="S57" s="122">
        <f t="shared" si="28"/>
        <v>-54172.42078</v>
      </c>
      <c r="T57" s="122">
        <f t="shared" si="28"/>
        <v>-56304.64726</v>
      </c>
      <c r="U57" s="123"/>
      <c r="V57" s="37"/>
      <c r="W57" s="32"/>
      <c r="X57" s="124"/>
      <c r="Y57" s="125"/>
      <c r="Z57" s="126"/>
      <c r="AA57" s="126"/>
      <c r="AB57" s="126"/>
      <c r="AC57" s="126"/>
      <c r="AD57" s="126"/>
      <c r="AE57" s="126"/>
      <c r="AF57" s="126"/>
      <c r="AG57" s="126"/>
      <c r="AH57" s="126"/>
      <c r="AI57" s="126"/>
      <c r="AJ57" s="126"/>
      <c r="AK57" s="126"/>
      <c r="AL57" s="126"/>
      <c r="AM57" s="126"/>
      <c r="AN57" s="126"/>
      <c r="AO57" s="126"/>
      <c r="AP57" s="126"/>
    </row>
    <row r="58" ht="15.75" customHeight="1">
      <c r="A58" s="11"/>
      <c r="B58" s="11" t="s">
        <v>28</v>
      </c>
      <c r="C58" s="18"/>
      <c r="D58" s="34"/>
      <c r="E58" s="34"/>
      <c r="F58" s="34"/>
      <c r="G58" s="34"/>
      <c r="H58" s="34"/>
      <c r="I58" s="34"/>
      <c r="J58" s="102"/>
      <c r="K58" s="102">
        <v>-1838.0</v>
      </c>
      <c r="L58" s="102">
        <v>-2365.0</v>
      </c>
      <c r="M58" s="102">
        <v>-2443.0</v>
      </c>
      <c r="N58" s="102">
        <v>-2884.0</v>
      </c>
      <c r="O58" s="121">
        <v>-2828.0</v>
      </c>
      <c r="P58" s="122">
        <f>O58*1.01</f>
        <v>-2856.28</v>
      </c>
      <c r="Q58" s="122">
        <f t="shared" ref="Q58:T58" si="29">P58*(1+Q8)</f>
        <v>-2966.577143</v>
      </c>
      <c r="R58" s="122">
        <f t="shared" si="29"/>
        <v>-3097.092886</v>
      </c>
      <c r="S58" s="122">
        <f t="shared" si="29"/>
        <v>-3239.743742</v>
      </c>
      <c r="T58" s="122">
        <f t="shared" si="29"/>
        <v>-3388.973678</v>
      </c>
      <c r="V58" s="37"/>
      <c r="W58" s="93"/>
      <c r="X58" s="40"/>
      <c r="Y58" s="41"/>
    </row>
    <row r="59" ht="15.75" customHeight="1">
      <c r="A59" s="11"/>
      <c r="B59" s="11" t="s">
        <v>29</v>
      </c>
      <c r="C59" s="18"/>
      <c r="D59" s="34"/>
      <c r="E59" s="34"/>
      <c r="F59" s="34"/>
      <c r="G59" s="34"/>
      <c r="H59" s="34"/>
      <c r="I59" s="34"/>
      <c r="J59" s="102"/>
      <c r="K59" s="102">
        <v>-12590.0</v>
      </c>
      <c r="L59" s="102">
        <v>-15631.0</v>
      </c>
      <c r="M59" s="102">
        <v>-19058.0</v>
      </c>
      <c r="N59" s="102">
        <v>-17675.0</v>
      </c>
      <c r="O59" s="121">
        <v>-13651.0</v>
      </c>
      <c r="P59" s="122">
        <f t="shared" ref="P59:T59" si="30">P7*P122</f>
        <v>-13688.84943</v>
      </c>
      <c r="Q59" s="122">
        <f t="shared" si="30"/>
        <v>-14217.45341</v>
      </c>
      <c r="R59" s="122">
        <f t="shared" si="30"/>
        <v>-14842.95594</v>
      </c>
      <c r="S59" s="122">
        <f t="shared" si="30"/>
        <v>-15526.61653</v>
      </c>
      <c r="T59" s="122">
        <f t="shared" si="30"/>
        <v>-16241.80766</v>
      </c>
      <c r="V59" s="37"/>
      <c r="W59" s="32"/>
      <c r="X59" s="40"/>
      <c r="Y59" s="41"/>
    </row>
    <row r="60" ht="15.75" customHeight="1">
      <c r="A60" s="11"/>
      <c r="B60" s="11" t="s">
        <v>30</v>
      </c>
      <c r="C60" s="11"/>
      <c r="D60" s="11"/>
      <c r="E60" s="11"/>
      <c r="F60" s="11"/>
      <c r="G60" s="11"/>
      <c r="H60" s="11"/>
      <c r="I60" s="11"/>
      <c r="J60" s="102"/>
      <c r="K60" s="102">
        <v>-3289.0</v>
      </c>
      <c r="L60" s="102">
        <v>-2582.0</v>
      </c>
      <c r="M60" s="102">
        <v>-3847.0</v>
      </c>
      <c r="N60" s="102">
        <v>-6018.0</v>
      </c>
      <c r="O60" s="121">
        <v>-4775.0</v>
      </c>
      <c r="P60" s="122">
        <f t="shared" ref="P60:T60" si="31">P7*P123</f>
        <v>-4049.73264</v>
      </c>
      <c r="Q60" s="122">
        <f t="shared" si="31"/>
        <v>-4206.115747</v>
      </c>
      <c r="R60" s="122">
        <f t="shared" si="31"/>
        <v>-4391.165485</v>
      </c>
      <c r="S60" s="122">
        <f t="shared" si="31"/>
        <v>-4593.420805</v>
      </c>
      <c r="T60" s="122">
        <f t="shared" si="31"/>
        <v>-4805.004173</v>
      </c>
      <c r="U60" s="127"/>
      <c r="V60" s="37"/>
      <c r="W60" s="32"/>
      <c r="X60" s="40"/>
      <c r="Y60" s="41"/>
    </row>
    <row r="61" ht="15.75" customHeight="1">
      <c r="A61" s="11"/>
      <c r="B61" s="11" t="s">
        <v>31</v>
      </c>
      <c r="C61" s="11"/>
      <c r="D61" s="11"/>
      <c r="E61" s="11"/>
      <c r="F61" s="11"/>
      <c r="G61" s="11"/>
      <c r="H61" s="11"/>
      <c r="I61" s="11"/>
      <c r="J61" s="102"/>
      <c r="K61" s="102">
        <v>-2360.0</v>
      </c>
      <c r="L61" s="102">
        <v>-2698.0</v>
      </c>
      <c r="M61" s="102">
        <v>-2953.0</v>
      </c>
      <c r="N61" s="102">
        <v>-3188.0</v>
      </c>
      <c r="O61" s="121">
        <v>-3366.0</v>
      </c>
      <c r="P61" s="122">
        <f t="shared" ref="P61:T61" si="32">P7*P124</f>
        <v>-3375.332736</v>
      </c>
      <c r="Q61" s="122">
        <f t="shared" si="32"/>
        <v>-3505.673444</v>
      </c>
      <c r="R61" s="122">
        <f t="shared" si="32"/>
        <v>-3659.906944</v>
      </c>
      <c r="S61" s="122">
        <f t="shared" si="32"/>
        <v>-3828.480789</v>
      </c>
      <c r="T61" s="122">
        <f t="shared" si="32"/>
        <v>-4004.829287</v>
      </c>
      <c r="U61" s="127"/>
      <c r="V61" s="31"/>
      <c r="W61" s="32"/>
      <c r="X61" s="40"/>
      <c r="Y61" s="41"/>
    </row>
    <row r="62" ht="15.75" customHeight="1">
      <c r="A62" s="18"/>
      <c r="B62" s="18" t="s">
        <v>32</v>
      </c>
      <c r="C62" s="18"/>
      <c r="D62" s="34"/>
      <c r="E62" s="34"/>
      <c r="F62" s="34"/>
      <c r="G62" s="34"/>
      <c r="H62" s="34"/>
      <c r="I62" s="34"/>
      <c r="J62" s="102"/>
      <c r="K62" s="102">
        <v>-1392.0</v>
      </c>
      <c r="L62" s="102">
        <v>-1539.0</v>
      </c>
      <c r="M62" s="102">
        <v>-1698.0</v>
      </c>
      <c r="N62" s="102">
        <v>-1844.0</v>
      </c>
      <c r="O62" s="121">
        <v>-2019.0</v>
      </c>
      <c r="P62" s="122">
        <f t="shared" ref="P62:T62" si="33">P7*P125</f>
        <v>-2024.597978</v>
      </c>
      <c r="Q62" s="122">
        <f t="shared" si="33"/>
        <v>-2102.779169</v>
      </c>
      <c r="R62" s="122">
        <f t="shared" si="33"/>
        <v>-2195.291777</v>
      </c>
      <c r="S62" s="122">
        <f t="shared" si="33"/>
        <v>-2296.406035</v>
      </c>
      <c r="T62" s="122">
        <f t="shared" si="33"/>
        <v>-2402.183699</v>
      </c>
      <c r="V62" s="37"/>
      <c r="W62" s="32"/>
      <c r="X62" s="40"/>
      <c r="Y62" s="41"/>
    </row>
    <row r="63" ht="15.75" customHeight="1">
      <c r="A63" s="18"/>
      <c r="B63" s="18" t="s">
        <v>33</v>
      </c>
      <c r="C63" s="18"/>
      <c r="D63" s="34"/>
      <c r="E63" s="34"/>
      <c r="F63" s="34"/>
      <c r="G63" s="34"/>
      <c r="H63" s="34"/>
      <c r="I63" s="34"/>
      <c r="J63" s="102"/>
      <c r="K63" s="102">
        <v>-5822.0</v>
      </c>
      <c r="L63" s="102">
        <v>-7600.0</v>
      </c>
      <c r="M63" s="102">
        <v>-7771.0</v>
      </c>
      <c r="N63" s="102">
        <v>-7915.0</v>
      </c>
      <c r="O63" s="121">
        <v>-8090.0</v>
      </c>
      <c r="P63" s="122">
        <f t="shared" ref="P63:T63" si="34">P7*P126</f>
        <v>-8112.43073</v>
      </c>
      <c r="Q63" s="122">
        <f t="shared" si="34"/>
        <v>-8241.713288</v>
      </c>
      <c r="R63" s="122">
        <f t="shared" si="34"/>
        <v>-8406.510501</v>
      </c>
      <c r="S63" s="122">
        <f t="shared" si="34"/>
        <v>-8586.800153</v>
      </c>
      <c r="T63" s="122">
        <f t="shared" si="34"/>
        <v>-8982.32762</v>
      </c>
      <c r="V63" s="31"/>
      <c r="W63" s="32"/>
      <c r="X63" s="40"/>
      <c r="Y63" s="41"/>
    </row>
    <row r="64" ht="15.75" customHeight="1" collapsed="1">
      <c r="A64" s="18"/>
      <c r="B64" s="18"/>
      <c r="C64" s="18"/>
      <c r="D64" s="34"/>
      <c r="E64" s="34"/>
      <c r="F64" s="34"/>
      <c r="G64" s="34"/>
      <c r="H64" s="34"/>
      <c r="I64" s="34"/>
      <c r="J64" s="102"/>
      <c r="K64" s="102"/>
      <c r="L64" s="102"/>
      <c r="M64" s="102"/>
      <c r="N64" s="102"/>
      <c r="O64" s="121"/>
      <c r="P64" s="122"/>
      <c r="Q64" s="122"/>
      <c r="R64" s="122"/>
      <c r="S64" s="122"/>
      <c r="T64" s="122"/>
      <c r="V64" s="128"/>
      <c r="W64" s="128"/>
      <c r="X64" s="40"/>
      <c r="Y64" s="41"/>
    </row>
    <row r="65" ht="15.75" hidden="1" customHeight="1" outlineLevel="1">
      <c r="A65" s="129"/>
      <c r="B65" s="129" t="s">
        <v>34</v>
      </c>
      <c r="C65" s="129"/>
      <c r="D65" s="130"/>
      <c r="E65" s="130"/>
      <c r="F65" s="130"/>
      <c r="G65" s="130"/>
      <c r="H65" s="130"/>
      <c r="I65" s="130"/>
      <c r="J65" s="131"/>
      <c r="K65" s="131">
        <f t="shared" ref="K65:T65" si="35">SUM(K57:K63)+K54</f>
        <v>7895</v>
      </c>
      <c r="L65" s="131">
        <f t="shared" si="35"/>
        <v>7684</v>
      </c>
      <c r="M65" s="131">
        <f t="shared" si="35"/>
        <v>12810</v>
      </c>
      <c r="N65" s="131">
        <f t="shared" si="35"/>
        <v>13094</v>
      </c>
      <c r="O65" s="131">
        <f t="shared" si="35"/>
        <v>9141</v>
      </c>
      <c r="P65" s="131">
        <f t="shared" si="35"/>
        <v>8230.335885</v>
      </c>
      <c r="Q65" s="131">
        <f t="shared" si="35"/>
        <v>9196.2181</v>
      </c>
      <c r="R65" s="131">
        <f t="shared" si="35"/>
        <v>10186.25945</v>
      </c>
      <c r="S65" s="131">
        <f t="shared" si="35"/>
        <v>11211.5347</v>
      </c>
      <c r="T65" s="131">
        <f t="shared" si="35"/>
        <v>12091.04132</v>
      </c>
      <c r="U65" s="104"/>
      <c r="V65" s="37"/>
      <c r="W65" s="32"/>
      <c r="X65" s="105"/>
      <c r="Y65" s="106"/>
      <c r="Z65" s="104"/>
      <c r="AA65" s="104"/>
      <c r="AB65" s="104"/>
      <c r="AC65" s="104"/>
      <c r="AD65" s="104"/>
      <c r="AE65" s="104"/>
      <c r="AF65" s="104"/>
      <c r="AG65" s="104"/>
      <c r="AH65" s="104"/>
      <c r="AI65" s="104"/>
      <c r="AJ65" s="104"/>
      <c r="AK65" s="104"/>
      <c r="AL65" s="104"/>
      <c r="AM65" s="104"/>
      <c r="AN65" s="104"/>
      <c r="AO65" s="104"/>
      <c r="AP65" s="104"/>
    </row>
    <row r="66" ht="15.75" hidden="1" customHeight="1" outlineLevel="1">
      <c r="A66" s="18"/>
      <c r="B66" s="18"/>
      <c r="C66" s="18"/>
      <c r="D66" s="34"/>
      <c r="E66" s="34"/>
      <c r="F66" s="34"/>
      <c r="G66" s="34"/>
      <c r="H66" s="34"/>
      <c r="I66" s="34"/>
      <c r="J66" s="34"/>
      <c r="K66" s="132"/>
      <c r="L66" s="132"/>
      <c r="M66" s="132"/>
      <c r="N66" s="132"/>
      <c r="O66" s="132"/>
      <c r="P66" s="132"/>
      <c r="Q66" s="132"/>
      <c r="R66" s="19"/>
      <c r="S66" s="19"/>
      <c r="T66" s="19"/>
      <c r="V66" s="37"/>
      <c r="W66" s="32"/>
      <c r="X66" s="40"/>
      <c r="Y66" s="41"/>
    </row>
    <row r="67" ht="15.75" customHeight="1">
      <c r="A67" s="133"/>
      <c r="B67" s="134" t="s">
        <v>35</v>
      </c>
      <c r="C67" s="135"/>
      <c r="D67" s="136"/>
      <c r="E67" s="136"/>
      <c r="F67" s="136"/>
      <c r="G67" s="136"/>
      <c r="H67" s="136"/>
      <c r="I67" s="136"/>
      <c r="J67" s="137"/>
      <c r="K67" s="137">
        <f t="shared" ref="K67:T67" si="36">K65-K61</f>
        <v>10255</v>
      </c>
      <c r="L67" s="137">
        <f t="shared" si="36"/>
        <v>10382</v>
      </c>
      <c r="M67" s="137">
        <f t="shared" si="36"/>
        <v>15763</v>
      </c>
      <c r="N67" s="137">
        <f t="shared" si="36"/>
        <v>16282</v>
      </c>
      <c r="O67" s="137">
        <f t="shared" si="36"/>
        <v>12507</v>
      </c>
      <c r="P67" s="138">
        <f t="shared" si="36"/>
        <v>11605.66862</v>
      </c>
      <c r="Q67" s="137">
        <f t="shared" si="36"/>
        <v>12701.89154</v>
      </c>
      <c r="R67" s="137">
        <f t="shared" si="36"/>
        <v>13846.16639</v>
      </c>
      <c r="S67" s="137">
        <f t="shared" si="36"/>
        <v>15040.01548</v>
      </c>
      <c r="T67" s="137">
        <f t="shared" si="36"/>
        <v>16095.87061</v>
      </c>
      <c r="U67" s="104"/>
      <c r="V67" s="31">
        <f>RRI(5,O67,T67)</f>
        <v>0.05174937953</v>
      </c>
      <c r="W67" s="32"/>
      <c r="X67" s="33">
        <f>RRI(4,P67,T67)</f>
        <v>0.08520322714</v>
      </c>
      <c r="Y67" s="32"/>
      <c r="Z67" s="104"/>
      <c r="AA67" s="104"/>
      <c r="AB67" s="104"/>
      <c r="AC67" s="104"/>
      <c r="AD67" s="104"/>
      <c r="AE67" s="104"/>
      <c r="AF67" s="104"/>
      <c r="AG67" s="104"/>
      <c r="AH67" s="104"/>
      <c r="AI67" s="104"/>
      <c r="AJ67" s="104"/>
      <c r="AK67" s="104"/>
      <c r="AL67" s="104"/>
      <c r="AM67" s="104"/>
      <c r="AN67" s="104"/>
      <c r="AO67" s="104"/>
      <c r="AP67" s="104"/>
    </row>
    <row r="68" ht="15.75" customHeight="1">
      <c r="A68" s="111"/>
      <c r="B68" s="111" t="s">
        <v>36</v>
      </c>
      <c r="C68" s="111"/>
      <c r="D68" s="113"/>
      <c r="E68" s="113"/>
      <c r="F68" s="113"/>
      <c r="G68" s="113"/>
      <c r="H68" s="113"/>
      <c r="I68" s="113"/>
      <c r="J68" s="139"/>
      <c r="K68" s="139">
        <f t="shared" ref="K68:T68" si="37">K67/K7</f>
        <v>0.138405269</v>
      </c>
      <c r="L68" s="139">
        <f t="shared" si="37"/>
        <v>0.1226780735</v>
      </c>
      <c r="M68" s="139">
        <f t="shared" si="37"/>
        <v>0.1620257588</v>
      </c>
      <c r="N68" s="139">
        <f t="shared" si="37"/>
        <v>0.1622715223</v>
      </c>
      <c r="O68" s="139">
        <f t="shared" si="37"/>
        <v>0.1375030234</v>
      </c>
      <c r="P68" s="139">
        <f t="shared" si="37"/>
        <v>0.127240915</v>
      </c>
      <c r="Q68" s="139">
        <f t="shared" si="37"/>
        <v>0.1340818985</v>
      </c>
      <c r="R68" s="139">
        <f t="shared" si="37"/>
        <v>0.1400015076</v>
      </c>
      <c r="S68" s="139">
        <f t="shared" si="37"/>
        <v>0.1453767717</v>
      </c>
      <c r="T68" s="139">
        <f t="shared" si="37"/>
        <v>0.1487317449</v>
      </c>
      <c r="U68" s="115"/>
      <c r="V68" s="31"/>
      <c r="W68" s="32"/>
      <c r="X68" s="116"/>
      <c r="Y68" s="117"/>
      <c r="Z68" s="115"/>
      <c r="AA68" s="115"/>
      <c r="AB68" s="115"/>
      <c r="AC68" s="115"/>
      <c r="AD68" s="115"/>
      <c r="AE68" s="115"/>
      <c r="AF68" s="115"/>
      <c r="AG68" s="115"/>
      <c r="AH68" s="115"/>
      <c r="AI68" s="115"/>
      <c r="AJ68" s="115"/>
      <c r="AK68" s="115"/>
      <c r="AL68" s="115"/>
      <c r="AM68" s="115"/>
      <c r="AN68" s="115"/>
      <c r="AO68" s="115"/>
      <c r="AP68" s="115"/>
    </row>
    <row r="69" ht="15.75" customHeight="1">
      <c r="A69" s="18"/>
      <c r="B69" s="18"/>
      <c r="C69" s="18"/>
      <c r="D69" s="34"/>
      <c r="E69" s="34"/>
      <c r="F69" s="34"/>
      <c r="G69" s="34"/>
      <c r="H69" s="34"/>
      <c r="I69" s="34"/>
      <c r="J69" s="34"/>
      <c r="K69" s="19"/>
      <c r="L69" s="19"/>
      <c r="M69" s="19"/>
      <c r="N69" s="19"/>
      <c r="O69" s="19"/>
      <c r="P69" s="19"/>
      <c r="Q69" s="19"/>
      <c r="R69" s="19"/>
      <c r="S69" s="19"/>
      <c r="T69" s="19"/>
      <c r="V69" s="37"/>
      <c r="W69" s="32"/>
      <c r="X69" s="40"/>
      <c r="Y69" s="41"/>
    </row>
    <row r="70" ht="15.0" customHeight="1">
      <c r="A70" s="133"/>
      <c r="B70" s="133" t="s">
        <v>37</v>
      </c>
      <c r="C70" s="140"/>
      <c r="D70" s="141"/>
      <c r="E70" s="141"/>
      <c r="F70" s="141"/>
      <c r="G70" s="141"/>
      <c r="H70" s="141"/>
      <c r="I70" s="141"/>
      <c r="J70" s="142"/>
      <c r="K70" s="142">
        <f t="shared" ref="K70:T70" si="38">K65</f>
        <v>7895</v>
      </c>
      <c r="L70" s="142">
        <f t="shared" si="38"/>
        <v>7684</v>
      </c>
      <c r="M70" s="142">
        <f t="shared" si="38"/>
        <v>12810</v>
      </c>
      <c r="N70" s="142">
        <f t="shared" si="38"/>
        <v>13094</v>
      </c>
      <c r="O70" s="142">
        <f t="shared" si="38"/>
        <v>9141</v>
      </c>
      <c r="P70" s="142">
        <f t="shared" si="38"/>
        <v>8230.335885</v>
      </c>
      <c r="Q70" s="142">
        <f t="shared" si="38"/>
        <v>9196.2181</v>
      </c>
      <c r="R70" s="142">
        <f t="shared" si="38"/>
        <v>10186.25945</v>
      </c>
      <c r="S70" s="142">
        <f t="shared" si="38"/>
        <v>11211.5347</v>
      </c>
      <c r="T70" s="142">
        <f t="shared" si="38"/>
        <v>12091.04132</v>
      </c>
      <c r="U70" s="104"/>
      <c r="V70" s="31">
        <f>RRI(5,O70,T70)</f>
        <v>0.05753317293</v>
      </c>
      <c r="W70" s="32"/>
      <c r="X70" s="33">
        <f>RRI(4,P70,T70)</f>
        <v>0.1009346396</v>
      </c>
      <c r="Y70" s="32"/>
      <c r="Z70" s="104"/>
      <c r="AA70" s="104"/>
      <c r="AB70" s="104"/>
      <c r="AC70" s="104"/>
      <c r="AD70" s="104"/>
      <c r="AE70" s="104"/>
      <c r="AF70" s="104"/>
      <c r="AG70" s="104"/>
      <c r="AH70" s="104"/>
      <c r="AI70" s="104"/>
      <c r="AJ70" s="104"/>
      <c r="AK70" s="104"/>
      <c r="AL70" s="104"/>
      <c r="AM70" s="104"/>
      <c r="AN70" s="104"/>
      <c r="AO70" s="104"/>
      <c r="AP70" s="104"/>
    </row>
    <row r="71" ht="15.75" customHeight="1">
      <c r="A71" s="111"/>
      <c r="B71" s="143" t="s">
        <v>38</v>
      </c>
      <c r="C71" s="143"/>
      <c r="D71" s="144"/>
      <c r="E71" s="144"/>
      <c r="F71" s="144"/>
      <c r="G71" s="144"/>
      <c r="H71" s="144"/>
      <c r="I71" s="144"/>
      <c r="J71" s="145"/>
      <c r="K71" s="145">
        <f t="shared" ref="K71:T71" si="39">K70/K7</f>
        <v>0.106553837</v>
      </c>
      <c r="L71" s="145">
        <f t="shared" si="39"/>
        <v>0.09079737203</v>
      </c>
      <c r="M71" s="145">
        <f t="shared" si="39"/>
        <v>0.1316722686</v>
      </c>
      <c r="N71" s="145">
        <f t="shared" si="39"/>
        <v>0.1304989137</v>
      </c>
      <c r="O71" s="145">
        <f t="shared" si="39"/>
        <v>0.1004969327</v>
      </c>
      <c r="P71" s="139">
        <f t="shared" si="39"/>
        <v>0.09023482431</v>
      </c>
      <c r="Q71" s="145">
        <f t="shared" si="39"/>
        <v>0.09707580776</v>
      </c>
      <c r="R71" s="145">
        <f t="shared" si="39"/>
        <v>0.1029954168</v>
      </c>
      <c r="S71" s="145">
        <f t="shared" si="39"/>
        <v>0.1083706809</v>
      </c>
      <c r="T71" s="145">
        <f t="shared" si="39"/>
        <v>0.1117256542</v>
      </c>
      <c r="U71" s="115"/>
      <c r="V71" s="37"/>
      <c r="W71" s="32"/>
      <c r="X71" s="116"/>
      <c r="Y71" s="117"/>
      <c r="Z71" s="115"/>
      <c r="AA71" s="115"/>
      <c r="AB71" s="115"/>
      <c r="AC71" s="115"/>
      <c r="AD71" s="115"/>
      <c r="AE71" s="115"/>
      <c r="AF71" s="115"/>
      <c r="AG71" s="115"/>
      <c r="AH71" s="115"/>
      <c r="AI71" s="115"/>
      <c r="AJ71" s="115"/>
      <c r="AK71" s="115"/>
      <c r="AL71" s="115"/>
      <c r="AM71" s="115"/>
      <c r="AN71" s="115"/>
      <c r="AO71" s="115"/>
      <c r="AP71" s="115"/>
    </row>
    <row r="72" ht="15.75" customHeight="1">
      <c r="A72" s="146"/>
      <c r="B72" s="146" t="s">
        <v>13</v>
      </c>
      <c r="C72" s="146"/>
      <c r="D72" s="147"/>
      <c r="E72" s="147"/>
      <c r="F72" s="147"/>
      <c r="G72" s="147"/>
      <c r="H72" s="147"/>
      <c r="I72" s="147"/>
      <c r="J72" s="148"/>
      <c r="K72" s="148" t="str">
        <f t="shared" ref="K72:T72" si="40">K70/J70-1</f>
        <v>#DIV/0!</v>
      </c>
      <c r="L72" s="148">
        <f t="shared" si="40"/>
        <v>-0.02672577581</v>
      </c>
      <c r="M72" s="148">
        <f t="shared" si="40"/>
        <v>0.6671004685</v>
      </c>
      <c r="N72" s="148">
        <f t="shared" si="40"/>
        <v>0.02217017955</v>
      </c>
      <c r="O72" s="148">
        <f t="shared" si="40"/>
        <v>-0.3018939973</v>
      </c>
      <c r="P72" s="148">
        <f t="shared" si="40"/>
        <v>-0.09962412372</v>
      </c>
      <c r="Q72" s="148">
        <f t="shared" si="40"/>
        <v>0.1173563544</v>
      </c>
      <c r="R72" s="148">
        <f t="shared" si="40"/>
        <v>0.1076574455</v>
      </c>
      <c r="S72" s="148">
        <f t="shared" si="40"/>
        <v>0.1006527717</v>
      </c>
      <c r="T72" s="148">
        <f t="shared" si="40"/>
        <v>0.07844658667</v>
      </c>
      <c r="U72" s="149"/>
      <c r="V72" s="150"/>
      <c r="W72" s="32"/>
      <c r="X72" s="151"/>
      <c r="Y72" s="152"/>
      <c r="Z72" s="149"/>
      <c r="AA72" s="149"/>
      <c r="AB72" s="149"/>
      <c r="AC72" s="149"/>
      <c r="AD72" s="149"/>
      <c r="AE72" s="149"/>
      <c r="AF72" s="149"/>
      <c r="AG72" s="149"/>
      <c r="AH72" s="149"/>
      <c r="AI72" s="149"/>
      <c r="AJ72" s="149"/>
      <c r="AK72" s="149"/>
      <c r="AL72" s="149"/>
      <c r="AM72" s="149"/>
      <c r="AN72" s="149"/>
      <c r="AO72" s="149"/>
      <c r="AP72" s="149"/>
    </row>
    <row r="73" ht="15.75" customHeight="1">
      <c r="A73" s="18"/>
      <c r="B73" s="18"/>
      <c r="C73" s="18"/>
      <c r="D73" s="34"/>
      <c r="E73" s="34"/>
      <c r="F73" s="34"/>
      <c r="G73" s="34"/>
      <c r="H73" s="34"/>
      <c r="I73" s="34"/>
      <c r="J73" s="153"/>
      <c r="K73" s="154"/>
      <c r="L73" s="155"/>
      <c r="M73" s="155"/>
      <c r="N73" s="155"/>
      <c r="O73" s="156"/>
      <c r="P73" s="156"/>
      <c r="Q73" s="156"/>
      <c r="R73" s="156"/>
      <c r="S73" s="156"/>
      <c r="T73" s="156"/>
      <c r="V73" s="37"/>
      <c r="W73" s="32"/>
      <c r="X73" s="40"/>
      <c r="Y73" s="41"/>
    </row>
    <row r="74" ht="15.75" customHeight="1">
      <c r="A74" s="157"/>
      <c r="B74" s="157" t="s">
        <v>39</v>
      </c>
      <c r="C74" s="157"/>
      <c r="D74" s="158"/>
      <c r="E74" s="158"/>
      <c r="F74" s="158"/>
      <c r="G74" s="158"/>
      <c r="H74" s="158"/>
      <c r="I74" s="158"/>
      <c r="J74" s="159"/>
      <c r="K74" s="160">
        <f t="shared" ref="K74:T74" si="41">K70-K84</f>
        <v>8247</v>
      </c>
      <c r="L74" s="160">
        <f t="shared" si="41"/>
        <v>8718</v>
      </c>
      <c r="M74" s="160">
        <f t="shared" si="41"/>
        <v>13144</v>
      </c>
      <c r="N74" s="160">
        <f t="shared" si="41"/>
        <v>13853</v>
      </c>
      <c r="O74" s="160">
        <f t="shared" si="41"/>
        <v>9873</v>
      </c>
      <c r="P74" s="160">
        <f t="shared" si="41"/>
        <v>8730.335885</v>
      </c>
      <c r="Q74" s="160">
        <f t="shared" si="41"/>
        <v>9646.2181</v>
      </c>
      <c r="R74" s="160">
        <f t="shared" si="41"/>
        <v>10636.25945</v>
      </c>
      <c r="S74" s="160">
        <f t="shared" si="41"/>
        <v>11661.5347</v>
      </c>
      <c r="T74" s="160">
        <f t="shared" si="41"/>
        <v>12541.04132</v>
      </c>
      <c r="U74" s="161"/>
      <c r="V74" s="31">
        <f>RRI(5,O74,T74)</f>
        <v>0.04900339168</v>
      </c>
      <c r="W74" s="32"/>
      <c r="X74" s="33">
        <f>RRI(4,P74,T74)</f>
        <v>0.09477699172</v>
      </c>
      <c r="Y74" s="32"/>
      <c r="Z74" s="161"/>
      <c r="AA74" s="161"/>
      <c r="AB74" s="161"/>
      <c r="AC74" s="161"/>
      <c r="AD74" s="161"/>
      <c r="AE74" s="161"/>
      <c r="AF74" s="161"/>
      <c r="AG74" s="161"/>
      <c r="AH74" s="161"/>
      <c r="AI74" s="161"/>
      <c r="AJ74" s="161"/>
      <c r="AK74" s="161"/>
      <c r="AL74" s="161"/>
      <c r="AM74" s="161"/>
      <c r="AN74" s="161"/>
      <c r="AO74" s="161"/>
      <c r="AP74" s="161"/>
    </row>
    <row r="75" ht="15.75" customHeight="1">
      <c r="A75" s="162"/>
      <c r="B75" s="162" t="s">
        <v>40</v>
      </c>
      <c r="C75" s="162"/>
      <c r="D75" s="163"/>
      <c r="E75" s="163"/>
      <c r="F75" s="163"/>
      <c r="G75" s="163"/>
      <c r="H75" s="163"/>
      <c r="I75" s="163"/>
      <c r="J75" s="164"/>
      <c r="K75" s="165">
        <f t="shared" ref="K75:T75" si="42">K74/K7</f>
        <v>0.1113045591</v>
      </c>
      <c r="L75" s="165">
        <f t="shared" si="42"/>
        <v>0.1030155504</v>
      </c>
      <c r="M75" s="165">
        <f t="shared" si="42"/>
        <v>0.1351054098</v>
      </c>
      <c r="N75" s="165">
        <f t="shared" si="42"/>
        <v>0.1380633459</v>
      </c>
      <c r="O75" s="165">
        <f t="shared" si="42"/>
        <v>0.108544603</v>
      </c>
      <c r="P75" s="165">
        <f t="shared" si="42"/>
        <v>0.09571666768</v>
      </c>
      <c r="Q75" s="165">
        <f t="shared" si="42"/>
        <v>0.1018260337</v>
      </c>
      <c r="R75" s="165">
        <f t="shared" si="42"/>
        <v>0.1075454617</v>
      </c>
      <c r="S75" s="165">
        <f t="shared" si="42"/>
        <v>0.1127203804</v>
      </c>
      <c r="T75" s="165">
        <f t="shared" si="42"/>
        <v>0.1158838192</v>
      </c>
      <c r="U75" s="166"/>
      <c r="V75" s="37"/>
      <c r="W75" s="32"/>
      <c r="X75" s="167"/>
      <c r="Y75" s="168"/>
      <c r="Z75" s="166"/>
      <c r="AA75" s="166"/>
      <c r="AB75" s="166"/>
      <c r="AC75" s="166"/>
      <c r="AD75" s="166"/>
      <c r="AE75" s="166"/>
      <c r="AF75" s="166"/>
      <c r="AG75" s="166"/>
      <c r="AH75" s="166"/>
      <c r="AI75" s="166"/>
      <c r="AJ75" s="166"/>
      <c r="AK75" s="166"/>
      <c r="AL75" s="166"/>
      <c r="AM75" s="166"/>
      <c r="AN75" s="166"/>
      <c r="AO75" s="166"/>
      <c r="AP75" s="166"/>
    </row>
    <row r="76" ht="15.75" customHeight="1">
      <c r="A76" s="18"/>
      <c r="B76" s="18"/>
      <c r="C76" s="18" t="s">
        <v>13</v>
      </c>
      <c r="D76" s="34"/>
      <c r="E76" s="34"/>
      <c r="F76" s="34"/>
      <c r="G76" s="34"/>
      <c r="H76" s="34"/>
      <c r="I76" s="34"/>
      <c r="J76" s="35"/>
      <c r="K76" s="35"/>
      <c r="L76" s="35">
        <f t="shared" ref="L76:T76" si="43">L74/K74-1</f>
        <v>0.05711167697</v>
      </c>
      <c r="M76" s="35">
        <f t="shared" si="43"/>
        <v>0.5076852489</v>
      </c>
      <c r="N76" s="35">
        <f t="shared" si="43"/>
        <v>0.05394096166</v>
      </c>
      <c r="O76" s="35">
        <f t="shared" si="43"/>
        <v>-0.2873023894</v>
      </c>
      <c r="P76" s="35">
        <f t="shared" si="43"/>
        <v>-0.115736262</v>
      </c>
      <c r="Q76" s="35">
        <f t="shared" si="43"/>
        <v>0.1049080158</v>
      </c>
      <c r="R76" s="35">
        <f t="shared" si="43"/>
        <v>0.1026351818</v>
      </c>
      <c r="S76" s="35">
        <f t="shared" si="43"/>
        <v>0.09639434346</v>
      </c>
      <c r="T76" s="35">
        <f t="shared" si="43"/>
        <v>0.07541945818</v>
      </c>
      <c r="V76" s="37"/>
      <c r="W76" s="32"/>
      <c r="X76" s="40"/>
      <c r="Y76" s="41"/>
    </row>
    <row r="77" ht="15.75" customHeight="1">
      <c r="A77" s="100"/>
      <c r="B77" s="100"/>
      <c r="C77" s="100"/>
      <c r="D77" s="101"/>
      <c r="E77" s="101"/>
      <c r="F77" s="101"/>
      <c r="G77" s="101"/>
      <c r="H77" s="101"/>
      <c r="I77" s="101"/>
      <c r="J77" s="102"/>
      <c r="K77" s="102"/>
      <c r="L77" s="102"/>
      <c r="M77" s="102"/>
      <c r="N77" s="102"/>
      <c r="O77" s="121"/>
      <c r="P77" s="122"/>
      <c r="Q77" s="122"/>
      <c r="R77" s="122"/>
      <c r="S77" s="122"/>
      <c r="T77" s="122"/>
      <c r="U77" s="104"/>
      <c r="V77" s="31"/>
      <c r="W77" s="32"/>
      <c r="X77" s="105"/>
      <c r="Y77" s="106"/>
      <c r="Z77" s="104"/>
      <c r="AA77" s="104"/>
      <c r="AB77" s="104"/>
      <c r="AC77" s="104"/>
      <c r="AD77" s="104"/>
      <c r="AE77" s="104"/>
      <c r="AF77" s="104"/>
      <c r="AG77" s="104"/>
      <c r="AH77" s="104"/>
      <c r="AI77" s="104"/>
      <c r="AJ77" s="104"/>
      <c r="AK77" s="104"/>
      <c r="AL77" s="104"/>
      <c r="AM77" s="104"/>
      <c r="AN77" s="104"/>
      <c r="AO77" s="104"/>
      <c r="AP77" s="104"/>
    </row>
    <row r="78" ht="15.75" customHeight="1">
      <c r="A78" s="100"/>
      <c r="B78" s="100" t="s">
        <v>41</v>
      </c>
      <c r="C78" s="100"/>
      <c r="D78" s="101"/>
      <c r="E78" s="101"/>
      <c r="F78" s="101"/>
      <c r="G78" s="101"/>
      <c r="H78" s="101"/>
      <c r="I78" s="101"/>
      <c r="J78" s="102"/>
      <c r="K78" s="102">
        <v>-653.0</v>
      </c>
      <c r="L78" s="102">
        <v>-701.0</v>
      </c>
      <c r="M78" s="102">
        <v>-694.0</v>
      </c>
      <c r="N78" s="102">
        <v>-704.0</v>
      </c>
      <c r="O78" s="121">
        <v>-785.0</v>
      </c>
      <c r="P78" s="169">
        <f t="shared" ref="P78:T78" si="44">((P151+O151)/2)*P134</f>
        <v>-806.6134361</v>
      </c>
      <c r="Q78" s="169">
        <f t="shared" si="44"/>
        <v>-819.2212739</v>
      </c>
      <c r="R78" s="169">
        <f t="shared" si="44"/>
        <v>-801.2100771</v>
      </c>
      <c r="S78" s="169">
        <f t="shared" si="44"/>
        <v>-783.1988803</v>
      </c>
      <c r="T78" s="169">
        <f t="shared" si="44"/>
        <v>-765.1876836</v>
      </c>
      <c r="U78" s="104"/>
      <c r="V78" s="31"/>
      <c r="W78" s="32"/>
      <c r="X78" s="105"/>
      <c r="Y78" s="106"/>
      <c r="Z78" s="104"/>
      <c r="AA78" s="104"/>
      <c r="AB78" s="104"/>
      <c r="AC78" s="104"/>
      <c r="AD78" s="104"/>
      <c r="AE78" s="104"/>
      <c r="AF78" s="104"/>
      <c r="AG78" s="104"/>
      <c r="AH78" s="104"/>
      <c r="AI78" s="104"/>
      <c r="AJ78" s="104"/>
      <c r="AK78" s="104"/>
      <c r="AL78" s="104"/>
      <c r="AM78" s="104"/>
      <c r="AN78" s="104"/>
      <c r="AO78" s="104"/>
      <c r="AP78" s="104"/>
    </row>
    <row r="79" ht="15.75" customHeight="1">
      <c r="A79" s="100"/>
      <c r="B79" s="100" t="s">
        <v>42</v>
      </c>
      <c r="C79" s="100"/>
      <c r="D79" s="101"/>
      <c r="E79" s="101"/>
      <c r="F79" s="101"/>
      <c r="G79" s="101"/>
      <c r="H79" s="101"/>
      <c r="I79" s="101"/>
      <c r="J79" s="102"/>
      <c r="K79" s="102"/>
      <c r="L79" s="170"/>
      <c r="M79" s="170"/>
      <c r="N79" s="170"/>
      <c r="O79" s="170"/>
      <c r="P79" s="169">
        <f t="shared" ref="P79:T79" si="45">P150*P129</f>
        <v>0</v>
      </c>
      <c r="Q79" s="169">
        <f t="shared" si="45"/>
        <v>0</v>
      </c>
      <c r="R79" s="169">
        <f t="shared" si="45"/>
        <v>0</v>
      </c>
      <c r="S79" s="169">
        <f t="shared" si="45"/>
        <v>0</v>
      </c>
      <c r="T79" s="169">
        <f t="shared" si="45"/>
        <v>0</v>
      </c>
      <c r="U79" s="104"/>
      <c r="V79" s="37"/>
      <c r="W79" s="32"/>
      <c r="X79" s="105"/>
      <c r="Y79" s="106"/>
      <c r="Z79" s="104"/>
      <c r="AA79" s="104"/>
      <c r="AB79" s="104"/>
      <c r="AC79" s="104"/>
      <c r="AD79" s="104"/>
      <c r="AE79" s="104"/>
      <c r="AF79" s="104"/>
      <c r="AG79" s="104"/>
      <c r="AH79" s="104"/>
      <c r="AI79" s="104"/>
      <c r="AJ79" s="104"/>
      <c r="AK79" s="104"/>
      <c r="AL79" s="104"/>
      <c r="AM79" s="104"/>
      <c r="AN79" s="104"/>
      <c r="AO79" s="104"/>
      <c r="AP79" s="104"/>
    </row>
    <row r="80" ht="15.75" customHeight="1">
      <c r="A80" s="100"/>
      <c r="B80" s="100" t="s">
        <v>43</v>
      </c>
      <c r="C80" s="100"/>
      <c r="D80" s="101"/>
      <c r="E80" s="101"/>
      <c r="F80" s="101"/>
      <c r="G80" s="101"/>
      <c r="H80" s="101"/>
      <c r="I80" s="101"/>
      <c r="J80" s="102"/>
      <c r="K80" s="44"/>
      <c r="L80" s="11"/>
      <c r="M80" s="11"/>
      <c r="N80" s="11"/>
      <c r="O80" s="11"/>
      <c r="P80" s="169"/>
      <c r="Q80" s="169"/>
      <c r="R80" s="169"/>
      <c r="S80" s="169"/>
      <c r="T80" s="169"/>
      <c r="U80" s="104"/>
      <c r="V80" s="37"/>
      <c r="W80" s="32"/>
      <c r="X80" s="105"/>
      <c r="Y80" s="106"/>
      <c r="Z80" s="104"/>
      <c r="AA80" s="104"/>
      <c r="AB80" s="104"/>
      <c r="AC80" s="104"/>
      <c r="AD80" s="104"/>
      <c r="AE80" s="104"/>
      <c r="AF80" s="104"/>
      <c r="AG80" s="104"/>
      <c r="AH80" s="104"/>
      <c r="AI80" s="104"/>
      <c r="AJ80" s="104"/>
      <c r="AK80" s="104"/>
      <c r="AL80" s="104"/>
      <c r="AM80" s="104"/>
      <c r="AN80" s="104"/>
      <c r="AO80" s="104"/>
      <c r="AP80" s="104"/>
    </row>
    <row r="81" ht="15.75" customHeight="1">
      <c r="A81" s="100"/>
      <c r="B81" s="100" t="s">
        <v>44</v>
      </c>
      <c r="C81" s="100"/>
      <c r="D81" s="101"/>
      <c r="E81" s="101"/>
      <c r="F81" s="101"/>
      <c r="G81" s="101"/>
      <c r="H81" s="101"/>
      <c r="I81" s="101"/>
      <c r="J81" s="102"/>
      <c r="K81" s="44">
        <v>894.0</v>
      </c>
      <c r="L81" s="11">
        <v>1345.0</v>
      </c>
      <c r="M81" s="11">
        <v>1207.0</v>
      </c>
      <c r="N81" s="11">
        <v>1374.0</v>
      </c>
      <c r="O81" s="11">
        <v>576.0</v>
      </c>
      <c r="P81" s="169">
        <f t="shared" ref="P81:T81" si="46">O140*P135</f>
        <v>511.8126875</v>
      </c>
      <c r="Q81" s="169">
        <f t="shared" si="46"/>
        <v>153.7452893</v>
      </c>
      <c r="R81" s="169">
        <f t="shared" si="46"/>
        <v>117.288326</v>
      </c>
      <c r="S81" s="169">
        <f t="shared" si="46"/>
        <v>123.7913985</v>
      </c>
      <c r="T81" s="169">
        <f t="shared" si="46"/>
        <v>140.0302551</v>
      </c>
      <c r="U81" s="104"/>
      <c r="V81" s="31"/>
      <c r="W81" s="32"/>
      <c r="X81" s="105"/>
      <c r="Y81" s="106"/>
      <c r="Z81" s="104"/>
      <c r="AA81" s="104"/>
      <c r="AB81" s="104"/>
      <c r="AC81" s="104"/>
      <c r="AD81" s="104"/>
      <c r="AE81" s="104"/>
      <c r="AF81" s="104"/>
      <c r="AG81" s="104"/>
      <c r="AH81" s="104"/>
      <c r="AI81" s="104"/>
      <c r="AJ81" s="104"/>
      <c r="AK81" s="104"/>
      <c r="AL81" s="104"/>
      <c r="AM81" s="104"/>
      <c r="AN81" s="104"/>
      <c r="AO81" s="104"/>
      <c r="AP81" s="104"/>
    </row>
    <row r="82" ht="15.75" customHeight="1">
      <c r="A82" s="171"/>
      <c r="B82" s="171" t="s">
        <v>45</v>
      </c>
      <c r="C82" s="171"/>
      <c r="D82" s="172"/>
      <c r="E82" s="172"/>
      <c r="F82" s="172"/>
      <c r="G82" s="172"/>
      <c r="H82" s="172"/>
      <c r="I82" s="172"/>
      <c r="J82" s="173"/>
      <c r="K82" s="173">
        <f t="shared" ref="K82:T82" si="47">K70+K78+K81+K79+K80</f>
        <v>8136</v>
      </c>
      <c r="L82" s="173">
        <f t="shared" si="47"/>
        <v>8328</v>
      </c>
      <c r="M82" s="173">
        <f t="shared" si="47"/>
        <v>13323</v>
      </c>
      <c r="N82" s="173">
        <f t="shared" si="47"/>
        <v>13764</v>
      </c>
      <c r="O82" s="173">
        <f t="shared" si="47"/>
        <v>8932</v>
      </c>
      <c r="P82" s="173">
        <f t="shared" si="47"/>
        <v>7935.535136</v>
      </c>
      <c r="Q82" s="173">
        <f t="shared" si="47"/>
        <v>8530.742116</v>
      </c>
      <c r="R82" s="173">
        <f t="shared" si="47"/>
        <v>9502.337698</v>
      </c>
      <c r="S82" s="173">
        <f t="shared" si="47"/>
        <v>10552.12721</v>
      </c>
      <c r="T82" s="173">
        <f t="shared" si="47"/>
        <v>11465.8839</v>
      </c>
      <c r="U82" s="104"/>
      <c r="V82" s="31">
        <f>RRI(5,O82,T82)</f>
        <v>0.05121552228</v>
      </c>
      <c r="W82" s="32"/>
      <c r="X82" s="105"/>
      <c r="Y82" s="106"/>
      <c r="Z82" s="104"/>
      <c r="AA82" s="104"/>
      <c r="AB82" s="104"/>
      <c r="AC82" s="104"/>
      <c r="AD82" s="104"/>
      <c r="AE82" s="104"/>
      <c r="AF82" s="104"/>
      <c r="AG82" s="104"/>
      <c r="AH82" s="104"/>
      <c r="AI82" s="104"/>
      <c r="AJ82" s="104"/>
      <c r="AK82" s="104"/>
      <c r="AL82" s="104"/>
      <c r="AM82" s="104"/>
      <c r="AN82" s="104"/>
      <c r="AO82" s="104"/>
      <c r="AP82" s="104"/>
    </row>
    <row r="83" ht="15.75" customHeight="1">
      <c r="A83" s="100"/>
      <c r="B83" s="100"/>
      <c r="C83" s="100"/>
      <c r="D83" s="101"/>
      <c r="E83" s="101"/>
      <c r="F83" s="101"/>
      <c r="G83" s="101"/>
      <c r="H83" s="101"/>
      <c r="I83" s="101"/>
      <c r="J83" s="103"/>
      <c r="K83" s="103"/>
      <c r="L83" s="103"/>
      <c r="M83" s="103"/>
      <c r="N83" s="103"/>
      <c r="O83" s="103"/>
      <c r="P83" s="103"/>
      <c r="Q83" s="103"/>
      <c r="R83" s="103"/>
      <c r="S83" s="103"/>
      <c r="T83" s="103"/>
      <c r="U83" s="104"/>
      <c r="V83" s="37"/>
      <c r="W83" s="32"/>
      <c r="X83" s="105"/>
      <c r="Y83" s="106"/>
      <c r="Z83" s="104"/>
      <c r="AA83" s="104"/>
      <c r="AB83" s="104"/>
      <c r="AC83" s="104"/>
      <c r="AD83" s="104"/>
      <c r="AE83" s="104"/>
      <c r="AF83" s="104"/>
      <c r="AG83" s="104"/>
      <c r="AH83" s="104"/>
      <c r="AI83" s="104"/>
      <c r="AJ83" s="104"/>
      <c r="AK83" s="104"/>
      <c r="AL83" s="104"/>
      <c r="AM83" s="104"/>
      <c r="AN83" s="104"/>
      <c r="AO83" s="104"/>
      <c r="AP83" s="104"/>
    </row>
    <row r="84" ht="15.75" customHeight="1">
      <c r="A84" s="100"/>
      <c r="B84" s="100" t="s">
        <v>46</v>
      </c>
      <c r="C84" s="100"/>
      <c r="D84" s="101"/>
      <c r="E84" s="101"/>
      <c r="F84" s="101"/>
      <c r="G84" s="101"/>
      <c r="H84" s="101"/>
      <c r="I84" s="101"/>
      <c r="J84" s="174"/>
      <c r="K84" s="174">
        <v>-352.0</v>
      </c>
      <c r="L84" s="174">
        <v>-1034.0</v>
      </c>
      <c r="M84" s="174">
        <v>-334.0</v>
      </c>
      <c r="N84" s="174">
        <v>-759.0</v>
      </c>
      <c r="O84" s="175">
        <v>-732.0</v>
      </c>
      <c r="P84" s="175">
        <v>-500.0</v>
      </c>
      <c r="Q84" s="175">
        <v>-450.0</v>
      </c>
      <c r="R84" s="175">
        <v>-450.0</v>
      </c>
      <c r="S84" s="175">
        <v>-450.0</v>
      </c>
      <c r="T84" s="175">
        <v>-450.0</v>
      </c>
      <c r="U84" s="175"/>
      <c r="V84" s="31"/>
      <c r="W84" s="32"/>
      <c r="X84" s="105"/>
      <c r="Y84" s="106"/>
      <c r="Z84" s="104"/>
      <c r="AA84" s="104"/>
      <c r="AB84" s="104"/>
      <c r="AC84" s="104"/>
      <c r="AD84" s="104"/>
      <c r="AE84" s="104"/>
      <c r="AF84" s="104"/>
      <c r="AG84" s="104"/>
      <c r="AH84" s="104"/>
      <c r="AI84" s="104"/>
      <c r="AJ84" s="104"/>
      <c r="AK84" s="104"/>
      <c r="AL84" s="104"/>
      <c r="AM84" s="104"/>
      <c r="AN84" s="104"/>
      <c r="AO84" s="104"/>
      <c r="AP84" s="104"/>
    </row>
    <row r="85" ht="15.75" customHeight="1">
      <c r="A85" s="100"/>
      <c r="B85" s="100" t="s">
        <v>47</v>
      </c>
      <c r="C85" s="100"/>
      <c r="D85" s="101"/>
      <c r="E85" s="101"/>
      <c r="F85" s="101"/>
      <c r="G85" s="101"/>
      <c r="H85" s="101"/>
      <c r="I85" s="101"/>
      <c r="J85" s="103"/>
      <c r="K85" s="103"/>
      <c r="L85" s="103"/>
      <c r="M85" s="103"/>
      <c r="N85" s="103"/>
      <c r="O85" s="103"/>
      <c r="P85" s="103">
        <f>1025</f>
        <v>1025</v>
      </c>
      <c r="Q85" s="103"/>
      <c r="R85" s="103"/>
      <c r="S85" s="103"/>
      <c r="T85" s="103"/>
      <c r="U85" s="104"/>
      <c r="V85" s="177"/>
      <c r="W85" s="177"/>
      <c r="X85" s="105"/>
      <c r="Y85" s="106"/>
      <c r="Z85" s="104"/>
      <c r="AA85" s="104"/>
      <c r="AB85" s="104"/>
      <c r="AC85" s="104"/>
      <c r="AD85" s="104"/>
      <c r="AE85" s="104"/>
      <c r="AF85" s="104"/>
      <c r="AG85" s="104"/>
      <c r="AH85" s="104"/>
      <c r="AI85" s="104"/>
      <c r="AJ85" s="104"/>
      <c r="AK85" s="104"/>
      <c r="AL85" s="104"/>
      <c r="AM85" s="104"/>
      <c r="AN85" s="104"/>
      <c r="AO85" s="104"/>
      <c r="AP85" s="104"/>
    </row>
    <row r="86" ht="15.75" customHeight="1">
      <c r="A86" s="178"/>
      <c r="B86" s="178" t="s">
        <v>48</v>
      </c>
      <c r="C86" s="178"/>
      <c r="D86" s="179"/>
      <c r="E86" s="179"/>
      <c r="F86" s="179"/>
      <c r="G86" s="179"/>
      <c r="H86" s="179"/>
      <c r="I86" s="179"/>
      <c r="J86" s="180"/>
      <c r="K86" s="180">
        <v>-2387.0</v>
      </c>
      <c r="L86" s="180">
        <v>-6484.0</v>
      </c>
      <c r="M86" s="180">
        <v>3272.0</v>
      </c>
      <c r="N86" s="180">
        <v>1061.0</v>
      </c>
      <c r="O86" s="180">
        <v>-359.0</v>
      </c>
      <c r="P86" s="180"/>
      <c r="Q86" s="180"/>
      <c r="R86" s="180"/>
      <c r="S86" s="180"/>
      <c r="T86" s="180"/>
      <c r="U86" s="181"/>
      <c r="V86" s="182"/>
      <c r="W86" s="182"/>
      <c r="X86" s="183"/>
      <c r="Y86" s="184"/>
      <c r="Z86" s="181"/>
      <c r="AA86" s="181"/>
      <c r="AB86" s="181"/>
      <c r="AC86" s="181"/>
      <c r="AD86" s="181"/>
      <c r="AE86" s="181"/>
      <c r="AF86" s="181"/>
      <c r="AG86" s="181"/>
      <c r="AH86" s="181"/>
      <c r="AI86" s="181"/>
      <c r="AJ86" s="181"/>
      <c r="AK86" s="181"/>
      <c r="AL86" s="181"/>
      <c r="AM86" s="181"/>
      <c r="AN86" s="181"/>
      <c r="AO86" s="181"/>
      <c r="AP86" s="181"/>
    </row>
    <row r="87" ht="15.75" customHeight="1">
      <c r="A87" s="171"/>
      <c r="B87" s="171" t="s">
        <v>49</v>
      </c>
      <c r="C87" s="171"/>
      <c r="D87" s="172"/>
      <c r="E87" s="172"/>
      <c r="F87" s="172"/>
      <c r="G87" s="172"/>
      <c r="H87" s="172"/>
      <c r="I87" s="172"/>
      <c r="J87" s="173"/>
      <c r="K87" s="173">
        <f t="shared" ref="K87:O87" si="48">K82+K86</f>
        <v>5749</v>
      </c>
      <c r="L87" s="173">
        <f t="shared" si="48"/>
        <v>1844</v>
      </c>
      <c r="M87" s="173">
        <f t="shared" si="48"/>
        <v>16595</v>
      </c>
      <c r="N87" s="173">
        <f t="shared" si="48"/>
        <v>14825</v>
      </c>
      <c r="O87" s="173">
        <f t="shared" si="48"/>
        <v>8573</v>
      </c>
      <c r="P87" s="173">
        <f t="shared" ref="P87:T87" si="49">P82+P84+P85</f>
        <v>8460.535136</v>
      </c>
      <c r="Q87" s="173">
        <f t="shared" si="49"/>
        <v>8080.742116</v>
      </c>
      <c r="R87" s="173">
        <f t="shared" si="49"/>
        <v>9052.337698</v>
      </c>
      <c r="S87" s="173">
        <f t="shared" si="49"/>
        <v>10102.12721</v>
      </c>
      <c r="T87" s="173">
        <f t="shared" si="49"/>
        <v>11015.8839</v>
      </c>
      <c r="U87" s="104"/>
      <c r="V87" s="37"/>
      <c r="W87" s="32"/>
      <c r="X87" s="105"/>
      <c r="Y87" s="106"/>
      <c r="Z87" s="104"/>
      <c r="AA87" s="104"/>
      <c r="AB87" s="104"/>
      <c r="AC87" s="104"/>
      <c r="AD87" s="104"/>
      <c r="AE87" s="104"/>
      <c r="AF87" s="104"/>
      <c r="AG87" s="104"/>
      <c r="AH87" s="104"/>
      <c r="AI87" s="104"/>
      <c r="AJ87" s="104"/>
      <c r="AK87" s="104"/>
      <c r="AL87" s="104"/>
      <c r="AM87" s="104"/>
      <c r="AN87" s="104"/>
      <c r="AO87" s="104"/>
      <c r="AP87" s="104"/>
    </row>
    <row r="88" ht="15.75" customHeight="1">
      <c r="A88" s="100"/>
      <c r="B88" s="100"/>
      <c r="C88" s="100"/>
      <c r="D88" s="101"/>
      <c r="E88" s="101"/>
      <c r="F88" s="101"/>
      <c r="G88" s="101"/>
      <c r="H88" s="101"/>
      <c r="I88" s="101"/>
      <c r="J88" s="103"/>
      <c r="K88" s="103"/>
      <c r="L88" s="103"/>
      <c r="M88" s="103"/>
      <c r="N88" s="103"/>
      <c r="O88" s="103"/>
      <c r="P88" s="103"/>
      <c r="Q88" s="103"/>
      <c r="R88" s="103"/>
      <c r="S88" s="103"/>
      <c r="T88" s="103"/>
      <c r="U88" s="104"/>
      <c r="V88" s="37"/>
      <c r="W88" s="32"/>
      <c r="X88" s="105"/>
      <c r="Y88" s="106"/>
      <c r="Z88" s="104"/>
      <c r="AA88" s="104"/>
      <c r="AB88" s="104"/>
      <c r="AC88" s="104"/>
      <c r="AD88" s="104"/>
      <c r="AE88" s="104"/>
      <c r="AF88" s="104"/>
      <c r="AG88" s="104"/>
      <c r="AH88" s="104"/>
      <c r="AI88" s="104"/>
      <c r="AJ88" s="104"/>
      <c r="AK88" s="104"/>
      <c r="AL88" s="104"/>
      <c r="AM88" s="104"/>
      <c r="AN88" s="104"/>
      <c r="AO88" s="104"/>
      <c r="AP88" s="104"/>
    </row>
    <row r="89" ht="15.75" customHeight="1">
      <c r="A89" s="185"/>
      <c r="B89" s="185" t="s">
        <v>50</v>
      </c>
      <c r="C89" s="185"/>
      <c r="D89" s="186"/>
      <c r="E89" s="186"/>
      <c r="F89" s="186"/>
      <c r="G89" s="186"/>
      <c r="H89" s="186"/>
      <c r="I89" s="186"/>
      <c r="J89" s="187"/>
      <c r="K89" s="187">
        <v>-1212.0</v>
      </c>
      <c r="L89" s="102">
        <v>-501.0</v>
      </c>
      <c r="M89" s="102">
        <v>-3705.0</v>
      </c>
      <c r="N89" s="102">
        <v>-3277.0</v>
      </c>
      <c r="O89" s="188">
        <v>-1865.0</v>
      </c>
      <c r="P89" s="175">
        <f t="shared" ref="P89:T89" si="50">P87*P128</f>
        <v>-1945.923081</v>
      </c>
      <c r="Q89" s="175">
        <f t="shared" si="50"/>
        <v>-1858.570687</v>
      </c>
      <c r="R89" s="175">
        <f t="shared" si="50"/>
        <v>-2082.037671</v>
      </c>
      <c r="S89" s="175">
        <f t="shared" si="50"/>
        <v>-2323.489259</v>
      </c>
      <c r="T89" s="175">
        <f t="shared" si="50"/>
        <v>-2533.653296</v>
      </c>
      <c r="U89" s="104"/>
      <c r="V89" s="37"/>
      <c r="W89" s="32"/>
      <c r="X89" s="105"/>
      <c r="Y89" s="106"/>
      <c r="Z89" s="104"/>
      <c r="AA89" s="104"/>
      <c r="AB89" s="104"/>
      <c r="AC89" s="104"/>
      <c r="AD89" s="104"/>
      <c r="AE89" s="104"/>
      <c r="AF89" s="104"/>
      <c r="AG89" s="104"/>
      <c r="AH89" s="104"/>
      <c r="AI89" s="104"/>
      <c r="AJ89" s="104"/>
      <c r="AK89" s="104"/>
      <c r="AL89" s="104"/>
      <c r="AM89" s="104"/>
      <c r="AN89" s="104"/>
      <c r="AO89" s="104"/>
      <c r="AP89" s="104"/>
    </row>
    <row r="90" ht="15.75" customHeight="1">
      <c r="A90" s="171"/>
      <c r="B90" s="171" t="s">
        <v>51</v>
      </c>
      <c r="C90" s="171"/>
      <c r="D90" s="172"/>
      <c r="E90" s="172"/>
      <c r="F90" s="172"/>
      <c r="G90" s="172"/>
      <c r="H90" s="172"/>
      <c r="I90" s="172"/>
      <c r="J90" s="173"/>
      <c r="K90" s="173">
        <f t="shared" ref="K90:T90" si="51">K87+K89</f>
        <v>4537</v>
      </c>
      <c r="L90" s="173">
        <f t="shared" si="51"/>
        <v>1343</v>
      </c>
      <c r="M90" s="173">
        <f t="shared" si="51"/>
        <v>12890</v>
      </c>
      <c r="N90" s="173">
        <f t="shared" si="51"/>
        <v>11548</v>
      </c>
      <c r="O90" s="173">
        <f t="shared" si="51"/>
        <v>6708</v>
      </c>
      <c r="P90" s="173">
        <f t="shared" si="51"/>
        <v>6514.612055</v>
      </c>
      <c r="Q90" s="173">
        <f t="shared" si="51"/>
        <v>6222.171429</v>
      </c>
      <c r="R90" s="173">
        <f t="shared" si="51"/>
        <v>6970.300027</v>
      </c>
      <c r="S90" s="173">
        <f t="shared" si="51"/>
        <v>7778.637954</v>
      </c>
      <c r="T90" s="173">
        <f t="shared" si="51"/>
        <v>8482.230599</v>
      </c>
      <c r="U90" s="104"/>
      <c r="V90" s="37"/>
      <c r="W90" s="32"/>
      <c r="X90" s="105"/>
      <c r="Y90" s="106"/>
      <c r="Z90" s="104"/>
      <c r="AA90" s="104"/>
      <c r="AB90" s="104"/>
      <c r="AC90" s="104"/>
      <c r="AD90" s="104"/>
      <c r="AE90" s="104"/>
      <c r="AF90" s="104"/>
      <c r="AG90" s="104"/>
      <c r="AH90" s="104"/>
      <c r="AI90" s="104"/>
      <c r="AJ90" s="104"/>
      <c r="AK90" s="104"/>
      <c r="AL90" s="104"/>
      <c r="AM90" s="104"/>
      <c r="AN90" s="104"/>
      <c r="AO90" s="104"/>
      <c r="AP90" s="104"/>
    </row>
    <row r="91" ht="15.75" customHeight="1">
      <c r="A91" s="18"/>
      <c r="B91" s="18"/>
      <c r="C91" s="18"/>
      <c r="D91" s="34"/>
      <c r="E91" s="34"/>
      <c r="F91" s="34"/>
      <c r="G91" s="34"/>
      <c r="H91" s="34"/>
      <c r="I91" s="34"/>
      <c r="J91" s="19"/>
      <c r="K91" s="19"/>
      <c r="L91" s="19"/>
      <c r="M91" s="19"/>
      <c r="N91" s="19"/>
      <c r="O91" s="19"/>
      <c r="P91" s="19"/>
      <c r="Q91" s="19"/>
      <c r="R91" s="19"/>
      <c r="S91" s="19"/>
      <c r="T91" s="19"/>
      <c r="V91" s="37"/>
      <c r="W91" s="32"/>
      <c r="X91" s="40"/>
      <c r="Y91" s="41"/>
    </row>
    <row r="92" ht="15.75" customHeight="1">
      <c r="A92" s="18"/>
      <c r="B92" s="18" t="s">
        <v>52</v>
      </c>
      <c r="C92" s="18"/>
      <c r="D92" s="34"/>
      <c r="E92" s="34"/>
      <c r="F92" s="34"/>
      <c r="G92" s="34"/>
      <c r="H92" s="34"/>
      <c r="I92" s="34"/>
      <c r="J92" s="153"/>
      <c r="K92" s="153"/>
      <c r="L92" s="153"/>
      <c r="M92" s="153"/>
      <c r="N92" s="153"/>
      <c r="O92" s="153"/>
      <c r="P92" s="153"/>
      <c r="Q92" s="153"/>
      <c r="R92" s="153"/>
      <c r="S92" s="153"/>
      <c r="T92" s="153"/>
      <c r="V92" s="37"/>
      <c r="W92" s="32"/>
      <c r="X92" s="40"/>
      <c r="Y92" s="41"/>
    </row>
    <row r="93" ht="15.75" customHeight="1">
      <c r="A93" s="18"/>
      <c r="B93" s="18" t="s">
        <v>53</v>
      </c>
      <c r="C93" s="18"/>
      <c r="D93" s="34"/>
      <c r="E93" s="34"/>
      <c r="F93" s="34"/>
      <c r="G93" s="34"/>
      <c r="H93" s="34"/>
      <c r="I93" s="34"/>
      <c r="J93" s="153"/>
      <c r="K93" s="189"/>
      <c r="L93" s="189"/>
      <c r="M93" s="189"/>
      <c r="N93" s="189"/>
      <c r="O93" s="189"/>
      <c r="P93" s="175"/>
      <c r="Q93" s="189"/>
      <c r="R93" s="189"/>
      <c r="S93" s="189"/>
      <c r="T93" s="189"/>
      <c r="V93" s="37"/>
      <c r="W93" s="32"/>
      <c r="X93" s="40"/>
      <c r="Y93" s="41"/>
    </row>
    <row r="94" ht="15.75" customHeight="1">
      <c r="A94" s="129"/>
      <c r="B94" s="129" t="s">
        <v>54</v>
      </c>
      <c r="C94" s="129"/>
      <c r="D94" s="130"/>
      <c r="E94" s="130"/>
      <c r="F94" s="130"/>
      <c r="G94" s="130"/>
      <c r="H94" s="130"/>
      <c r="I94" s="130"/>
      <c r="J94" s="131"/>
      <c r="K94" s="131">
        <f t="shared" ref="K94:T94" si="52">K90+K92+K93</f>
        <v>4537</v>
      </c>
      <c r="L94" s="131">
        <f t="shared" si="52"/>
        <v>1343</v>
      </c>
      <c r="M94" s="131">
        <f t="shared" si="52"/>
        <v>12890</v>
      </c>
      <c r="N94" s="131">
        <f t="shared" si="52"/>
        <v>11548</v>
      </c>
      <c r="O94" s="131">
        <f t="shared" si="52"/>
        <v>6708</v>
      </c>
      <c r="P94" s="131">
        <f t="shared" si="52"/>
        <v>6514.612055</v>
      </c>
      <c r="Q94" s="131">
        <f t="shared" si="52"/>
        <v>6222.171429</v>
      </c>
      <c r="R94" s="131">
        <f t="shared" si="52"/>
        <v>6970.300027</v>
      </c>
      <c r="S94" s="131">
        <f t="shared" si="52"/>
        <v>7778.637954</v>
      </c>
      <c r="T94" s="131">
        <f t="shared" si="52"/>
        <v>8482.230599</v>
      </c>
      <c r="U94" s="190"/>
      <c r="V94" s="31">
        <f>RRI(5,O94,T94)</f>
        <v>0.04805338315</v>
      </c>
      <c r="W94" s="32"/>
      <c r="X94" s="33">
        <f>RRI(4,P94,T94)</f>
        <v>0.06820690046</v>
      </c>
      <c r="Y94" s="32"/>
      <c r="Z94" s="190"/>
      <c r="AA94" s="190"/>
      <c r="AB94" s="190"/>
      <c r="AC94" s="190"/>
      <c r="AD94" s="190"/>
      <c r="AE94" s="190"/>
      <c r="AF94" s="190"/>
      <c r="AG94" s="190"/>
      <c r="AH94" s="190"/>
      <c r="AI94" s="190"/>
      <c r="AJ94" s="190"/>
      <c r="AK94" s="190"/>
      <c r="AL94" s="190"/>
      <c r="AM94" s="190"/>
      <c r="AN94" s="190"/>
      <c r="AO94" s="190"/>
      <c r="AP94" s="190"/>
    </row>
    <row r="95" ht="15.75" customHeight="1">
      <c r="A95" s="18"/>
      <c r="B95" s="18"/>
      <c r="C95" s="18" t="s">
        <v>55</v>
      </c>
      <c r="D95" s="34"/>
      <c r="E95" s="34"/>
      <c r="F95" s="34"/>
      <c r="G95" s="34"/>
      <c r="H95" s="34"/>
      <c r="I95" s="34"/>
      <c r="J95" s="19"/>
      <c r="K95" s="19"/>
      <c r="L95" s="35">
        <f t="shared" ref="L95:T95" si="53">L94/K94-1</f>
        <v>-0.7039894203</v>
      </c>
      <c r="M95" s="35">
        <f t="shared" si="53"/>
        <v>8.597915115</v>
      </c>
      <c r="N95" s="35">
        <f t="shared" si="53"/>
        <v>-0.1041117145</v>
      </c>
      <c r="O95" s="35">
        <f t="shared" si="53"/>
        <v>-0.419120194</v>
      </c>
      <c r="P95" s="35">
        <f t="shared" si="53"/>
        <v>-0.02882944915</v>
      </c>
      <c r="Q95" s="35">
        <f t="shared" si="53"/>
        <v>-0.04488995256</v>
      </c>
      <c r="R95" s="35">
        <f t="shared" si="53"/>
        <v>0.1202359348</v>
      </c>
      <c r="S95" s="35">
        <f t="shared" si="53"/>
        <v>0.1159688857</v>
      </c>
      <c r="T95" s="35">
        <f t="shared" si="53"/>
        <v>0.09045190803</v>
      </c>
      <c r="V95" s="31"/>
      <c r="W95" s="32"/>
      <c r="X95" s="40"/>
      <c r="Y95" s="41"/>
    </row>
    <row r="96" ht="15.75" customHeight="1">
      <c r="A96" s="18"/>
      <c r="B96" s="18"/>
      <c r="C96" s="18"/>
      <c r="D96" s="34"/>
      <c r="E96" s="34"/>
      <c r="F96" s="34"/>
      <c r="G96" s="34"/>
      <c r="H96" s="34"/>
      <c r="I96" s="34"/>
      <c r="J96" s="19"/>
      <c r="K96" s="19"/>
      <c r="L96" s="19"/>
      <c r="M96" s="19"/>
      <c r="N96" s="19"/>
      <c r="O96" s="19"/>
      <c r="P96" s="19"/>
      <c r="Q96" s="19"/>
      <c r="R96" s="19"/>
      <c r="S96" s="19"/>
      <c r="T96" s="19"/>
      <c r="V96" s="37"/>
      <c r="W96" s="32"/>
      <c r="X96" s="40"/>
      <c r="Y96" s="41"/>
    </row>
    <row r="97" ht="15.75" customHeight="1">
      <c r="A97" s="185"/>
      <c r="B97" s="185" t="s">
        <v>56</v>
      </c>
      <c r="C97" s="185"/>
      <c r="D97" s="186"/>
      <c r="E97" s="186"/>
      <c r="F97" s="186"/>
      <c r="G97" s="186"/>
      <c r="H97" s="186"/>
      <c r="I97" s="186"/>
      <c r="J97" s="175"/>
      <c r="K97" s="175"/>
      <c r="L97" s="175"/>
      <c r="M97" s="175"/>
      <c r="N97" s="175"/>
      <c r="O97" s="175"/>
      <c r="P97" s="175">
        <f t="shared" ref="P97:T97" si="54">P94*P130</f>
        <v>0</v>
      </c>
      <c r="Q97" s="175">
        <f t="shared" si="54"/>
        <v>0</v>
      </c>
      <c r="R97" s="175">
        <f t="shared" si="54"/>
        <v>0</v>
      </c>
      <c r="S97" s="175">
        <f t="shared" si="54"/>
        <v>0</v>
      </c>
      <c r="T97" s="175">
        <f t="shared" si="54"/>
        <v>0</v>
      </c>
      <c r="U97" s="104"/>
      <c r="V97" s="31"/>
      <c r="W97" s="32"/>
      <c r="X97" s="105"/>
      <c r="Y97" s="106"/>
      <c r="Z97" s="104"/>
      <c r="AA97" s="104"/>
      <c r="AB97" s="104"/>
      <c r="AC97" s="104"/>
      <c r="AD97" s="104"/>
      <c r="AE97" s="104"/>
      <c r="AF97" s="104"/>
      <c r="AG97" s="104"/>
      <c r="AH97" s="104"/>
      <c r="AI97" s="104"/>
      <c r="AJ97" s="104"/>
      <c r="AK97" s="104"/>
      <c r="AL97" s="104"/>
      <c r="AM97" s="104"/>
      <c r="AN97" s="104"/>
      <c r="AO97" s="104"/>
      <c r="AP97" s="104"/>
    </row>
    <row r="98" ht="15.75" customHeight="1">
      <c r="A98" s="27"/>
      <c r="B98" s="27" t="s">
        <v>57</v>
      </c>
      <c r="C98" s="27"/>
      <c r="D98" s="28"/>
      <c r="E98" s="28"/>
      <c r="F98" s="28"/>
      <c r="G98" s="28"/>
      <c r="H98" s="28"/>
      <c r="I98" s="28"/>
      <c r="J98" s="191"/>
      <c r="K98" s="191">
        <f t="shared" ref="K98:T98" si="55">K94+K97</f>
        <v>4537</v>
      </c>
      <c r="L98" s="191">
        <f t="shared" si="55"/>
        <v>1343</v>
      </c>
      <c r="M98" s="191">
        <f t="shared" si="55"/>
        <v>12890</v>
      </c>
      <c r="N98" s="191">
        <f t="shared" si="55"/>
        <v>11548</v>
      </c>
      <c r="O98" s="191">
        <f t="shared" si="55"/>
        <v>6708</v>
      </c>
      <c r="P98" s="191">
        <f t="shared" si="55"/>
        <v>6514.612055</v>
      </c>
      <c r="Q98" s="191">
        <f t="shared" si="55"/>
        <v>6222.171429</v>
      </c>
      <c r="R98" s="191">
        <f t="shared" si="55"/>
        <v>6970.300027</v>
      </c>
      <c r="S98" s="191">
        <f t="shared" si="55"/>
        <v>7778.637954</v>
      </c>
      <c r="T98" s="191">
        <f t="shared" si="55"/>
        <v>8482.230599</v>
      </c>
      <c r="U98" s="192"/>
      <c r="V98" s="31">
        <f>RRI(5,O98,T98)</f>
        <v>0.04805338315</v>
      </c>
      <c r="W98" s="32"/>
      <c r="X98" s="33">
        <f>RRI(4,P98,T98)</f>
        <v>0.06820690046</v>
      </c>
      <c r="Y98" s="32"/>
      <c r="Z98" s="192"/>
      <c r="AA98" s="192"/>
      <c r="AB98" s="192"/>
      <c r="AC98" s="192"/>
      <c r="AD98" s="192"/>
      <c r="AE98" s="192"/>
      <c r="AF98" s="192"/>
      <c r="AG98" s="192"/>
      <c r="AH98" s="192"/>
      <c r="AI98" s="192"/>
      <c r="AJ98" s="192"/>
      <c r="AK98" s="192"/>
      <c r="AL98" s="192"/>
      <c r="AM98" s="192"/>
      <c r="AN98" s="192"/>
      <c r="AO98" s="192"/>
      <c r="AP98" s="192"/>
    </row>
    <row r="99" ht="15.75" customHeight="1">
      <c r="A99" s="111"/>
      <c r="B99" s="111"/>
      <c r="C99" s="111" t="s">
        <v>58</v>
      </c>
      <c r="D99" s="113"/>
      <c r="E99" s="113"/>
      <c r="F99" s="113"/>
      <c r="G99" s="113"/>
      <c r="H99" s="113"/>
      <c r="I99" s="113"/>
      <c r="J99" s="139"/>
      <c r="K99" s="139">
        <f t="shared" ref="K99:T99" si="56">K98/K7</f>
        <v>0.06123302832</v>
      </c>
      <c r="L99" s="139">
        <f t="shared" si="56"/>
        <v>0.01586945219</v>
      </c>
      <c r="M99" s="139">
        <f t="shared" si="56"/>
        <v>0.1324945779</v>
      </c>
      <c r="N99" s="139">
        <f t="shared" si="56"/>
        <v>0.1150909924</v>
      </c>
      <c r="O99" s="139">
        <f t="shared" si="56"/>
        <v>0.0737483234</v>
      </c>
      <c r="P99" s="139">
        <f t="shared" si="56"/>
        <v>0.07142416573</v>
      </c>
      <c r="Q99" s="139">
        <f t="shared" si="56"/>
        <v>0.06568159986</v>
      </c>
      <c r="R99" s="139">
        <f t="shared" si="56"/>
        <v>0.07047817311</v>
      </c>
      <c r="S99" s="139">
        <f t="shared" si="56"/>
        <v>0.07518830516</v>
      </c>
      <c r="T99" s="139">
        <f t="shared" si="56"/>
        <v>0.0783789202</v>
      </c>
      <c r="U99" s="193"/>
      <c r="V99" s="194"/>
      <c r="W99" s="32"/>
      <c r="X99" s="195"/>
      <c r="Y99" s="196"/>
      <c r="Z99" s="193"/>
      <c r="AA99" s="193"/>
      <c r="AB99" s="193"/>
      <c r="AC99" s="193"/>
      <c r="AD99" s="193"/>
      <c r="AE99" s="193"/>
      <c r="AF99" s="193"/>
      <c r="AG99" s="193"/>
      <c r="AH99" s="193"/>
      <c r="AI99" s="193"/>
      <c r="AJ99" s="193"/>
      <c r="AK99" s="193"/>
      <c r="AL99" s="193"/>
      <c r="AM99" s="193"/>
      <c r="AN99" s="193"/>
      <c r="AO99" s="193"/>
      <c r="AP99" s="193"/>
    </row>
    <row r="100" ht="15.75" customHeight="1">
      <c r="A100" s="18"/>
      <c r="B100" s="18"/>
      <c r="C100" s="18"/>
      <c r="D100" s="34"/>
      <c r="E100" s="34"/>
      <c r="F100" s="34"/>
      <c r="G100" s="34"/>
      <c r="H100" s="34"/>
      <c r="I100" s="34"/>
      <c r="J100" s="197"/>
      <c r="K100" s="197"/>
      <c r="L100" s="197"/>
      <c r="M100" s="197"/>
      <c r="N100" s="197"/>
      <c r="O100" s="197"/>
      <c r="P100" s="198"/>
      <c r="Q100" s="198"/>
      <c r="R100" s="198"/>
      <c r="S100" s="198"/>
      <c r="T100" s="198"/>
      <c r="V100" s="128"/>
      <c r="W100" s="128"/>
      <c r="X100" s="40"/>
      <c r="Y100" s="41"/>
    </row>
    <row r="101" ht="15.75" customHeight="1">
      <c r="A101" s="157"/>
      <c r="B101" s="157" t="s">
        <v>59</v>
      </c>
      <c r="C101" s="157"/>
      <c r="D101" s="158"/>
      <c r="E101" s="158"/>
      <c r="F101" s="158"/>
      <c r="G101" s="158"/>
      <c r="H101" s="158"/>
      <c r="I101" s="158"/>
      <c r="J101" s="199"/>
      <c r="K101" s="200">
        <f t="shared" ref="K101:T101" si="57">(K87-K86-K84)*(1+K128)</f>
        <v>6698.566011</v>
      </c>
      <c r="L101" s="200">
        <f t="shared" si="57"/>
        <v>6818.41974</v>
      </c>
      <c r="M101" s="200">
        <f t="shared" si="57"/>
        <v>10607.93793</v>
      </c>
      <c r="N101" s="200">
        <f t="shared" si="57"/>
        <v>11312.75575</v>
      </c>
      <c r="O101" s="200">
        <f t="shared" si="57"/>
        <v>7561.660096</v>
      </c>
      <c r="P101" s="200">
        <f t="shared" si="57"/>
        <v>6899.612055</v>
      </c>
      <c r="Q101" s="200">
        <f t="shared" si="57"/>
        <v>6568.671429</v>
      </c>
      <c r="R101" s="200">
        <f t="shared" si="57"/>
        <v>7316.800027</v>
      </c>
      <c r="S101" s="200">
        <f t="shared" si="57"/>
        <v>8125.137954</v>
      </c>
      <c r="T101" s="200">
        <f t="shared" si="57"/>
        <v>8828.730599</v>
      </c>
      <c r="U101" s="161"/>
      <c r="V101" s="201"/>
      <c r="W101" s="201"/>
      <c r="X101" s="202"/>
      <c r="Y101" s="203"/>
      <c r="Z101" s="161"/>
      <c r="AA101" s="161"/>
      <c r="AB101" s="161"/>
      <c r="AC101" s="161"/>
      <c r="AD101" s="161"/>
      <c r="AE101" s="161"/>
      <c r="AF101" s="161"/>
      <c r="AG101" s="161"/>
      <c r="AH101" s="161"/>
      <c r="AI101" s="161"/>
      <c r="AJ101" s="161"/>
      <c r="AK101" s="161"/>
      <c r="AL101" s="161"/>
      <c r="AM101" s="161"/>
      <c r="AN101" s="161"/>
      <c r="AO101" s="161"/>
      <c r="AP101" s="161"/>
    </row>
    <row r="102" ht="15.75" customHeight="1">
      <c r="A102" s="204"/>
      <c r="B102" s="204" t="s">
        <v>60</v>
      </c>
      <c r="C102" s="204"/>
      <c r="D102" s="205"/>
      <c r="E102" s="205"/>
      <c r="F102" s="205"/>
      <c r="G102" s="205"/>
      <c r="H102" s="205"/>
      <c r="I102" s="205"/>
      <c r="J102" s="206"/>
      <c r="K102" s="207">
        <f t="shared" ref="K102:T102" si="58">K101/K7</f>
        <v>0.09040632185</v>
      </c>
      <c r="L102" s="207">
        <f t="shared" si="58"/>
        <v>0.08056931204</v>
      </c>
      <c r="M102" s="207">
        <f t="shared" si="58"/>
        <v>0.1090375686</v>
      </c>
      <c r="N102" s="207">
        <f t="shared" si="58"/>
        <v>0.1127464744</v>
      </c>
      <c r="O102" s="207">
        <f t="shared" si="58"/>
        <v>0.08313353521</v>
      </c>
      <c r="P102" s="207">
        <f t="shared" si="58"/>
        <v>0.07564518512</v>
      </c>
      <c r="Q102" s="207">
        <f t="shared" si="58"/>
        <v>0.06933927381</v>
      </c>
      <c r="R102" s="207">
        <f t="shared" si="58"/>
        <v>0.07398170766</v>
      </c>
      <c r="S102" s="207">
        <f t="shared" si="58"/>
        <v>0.07853757374</v>
      </c>
      <c r="T102" s="207">
        <f t="shared" si="58"/>
        <v>0.08158070722</v>
      </c>
      <c r="U102" s="208"/>
      <c r="V102" s="209"/>
      <c r="W102" s="209"/>
      <c r="X102" s="210"/>
      <c r="Y102" s="211"/>
      <c r="Z102" s="208"/>
      <c r="AA102" s="208"/>
      <c r="AB102" s="208"/>
      <c r="AC102" s="208"/>
      <c r="AD102" s="208"/>
      <c r="AE102" s="208"/>
      <c r="AF102" s="208"/>
      <c r="AG102" s="208"/>
      <c r="AH102" s="208"/>
      <c r="AI102" s="208"/>
      <c r="AJ102" s="208"/>
      <c r="AK102" s="208"/>
      <c r="AL102" s="208"/>
      <c r="AM102" s="208"/>
      <c r="AN102" s="208"/>
      <c r="AO102" s="208"/>
      <c r="AP102" s="208"/>
    </row>
    <row r="103" ht="15.75" customHeight="1">
      <c r="A103" s="18"/>
      <c r="B103" s="18"/>
      <c r="C103" s="18"/>
      <c r="D103" s="34"/>
      <c r="E103" s="34"/>
      <c r="F103" s="34"/>
      <c r="G103" s="34"/>
      <c r="H103" s="34"/>
      <c r="I103" s="34"/>
      <c r="J103" s="197"/>
      <c r="K103" s="197"/>
      <c r="L103" s="197"/>
      <c r="M103" s="197"/>
      <c r="N103" s="197"/>
      <c r="O103" s="197"/>
      <c r="P103" s="198"/>
      <c r="Q103" s="198"/>
      <c r="R103" s="198"/>
      <c r="S103" s="198"/>
      <c r="T103" s="198"/>
      <c r="V103" s="128"/>
      <c r="W103" s="128"/>
      <c r="X103" s="40"/>
      <c r="Y103" s="41"/>
    </row>
    <row r="104" ht="15.75" customHeight="1">
      <c r="A104" s="18"/>
      <c r="B104" s="18" t="s">
        <v>61</v>
      </c>
      <c r="C104" s="18"/>
      <c r="D104" s="34"/>
      <c r="E104" s="34"/>
      <c r="F104" s="34"/>
      <c r="G104" s="34"/>
      <c r="H104" s="34"/>
      <c r="I104" s="34"/>
      <c r="J104" s="197"/>
      <c r="K104" s="197">
        <v>864.0</v>
      </c>
      <c r="L104" s="197">
        <v>867.0</v>
      </c>
      <c r="M104" s="197">
        <v>874.0</v>
      </c>
      <c r="N104" s="197">
        <v>871.0</v>
      </c>
      <c r="O104" s="197">
        <v>859.0</v>
      </c>
      <c r="P104" s="198">
        <f t="shared" ref="P104:T104" si="59">O104+P262</f>
        <v>850.7638201</v>
      </c>
      <c r="Q104" s="198">
        <f t="shared" si="59"/>
        <v>843.3396461</v>
      </c>
      <c r="R104" s="198">
        <f t="shared" si="59"/>
        <v>836.7130035</v>
      </c>
      <c r="S104" s="198">
        <f t="shared" si="59"/>
        <v>830.4630035</v>
      </c>
      <c r="T104" s="198">
        <f t="shared" si="59"/>
        <v>824.5806506</v>
      </c>
      <c r="V104" s="31">
        <f>RRI(4,O104,T104)</f>
        <v>-0.01017140956</v>
      </c>
      <c r="W104" s="32"/>
      <c r="X104" s="40"/>
      <c r="Y104" s="41"/>
    </row>
    <row r="105" ht="15.75" customHeight="1">
      <c r="A105" s="18"/>
      <c r="B105" s="18" t="s">
        <v>62</v>
      </c>
      <c r="C105" s="18"/>
      <c r="D105" s="34"/>
      <c r="E105" s="34"/>
      <c r="F105" s="34"/>
      <c r="G105" s="34"/>
      <c r="H105" s="34"/>
      <c r="I105" s="34"/>
      <c r="J105" s="197"/>
      <c r="K105" s="197">
        <v>869.0</v>
      </c>
      <c r="L105" s="197">
        <v>871.0</v>
      </c>
      <c r="M105" s="197">
        <v>878.0</v>
      </c>
      <c r="N105" s="197">
        <v>875.0</v>
      </c>
      <c r="O105" s="197">
        <v>860.0</v>
      </c>
      <c r="P105" s="198">
        <f t="shared" ref="P105:T105" si="60">O105+P262</f>
        <v>851.7638201</v>
      </c>
      <c r="Q105" s="198">
        <f t="shared" si="60"/>
        <v>844.3396461</v>
      </c>
      <c r="R105" s="198">
        <f t="shared" si="60"/>
        <v>837.7130035</v>
      </c>
      <c r="S105" s="198">
        <f t="shared" si="60"/>
        <v>831.4630035</v>
      </c>
      <c r="T105" s="198">
        <f t="shared" si="60"/>
        <v>825.5806506</v>
      </c>
      <c r="V105" s="31"/>
      <c r="W105" s="32"/>
      <c r="X105" s="40"/>
      <c r="Y105" s="41"/>
    </row>
    <row r="106" ht="15.75" customHeight="1">
      <c r="A106" s="18"/>
      <c r="B106" s="18"/>
      <c r="C106" s="18"/>
      <c r="D106" s="34"/>
      <c r="E106" s="34"/>
      <c r="F106" s="34"/>
      <c r="G106" s="34"/>
      <c r="H106" s="34"/>
      <c r="I106" s="34"/>
      <c r="J106" s="19"/>
      <c r="K106" s="19"/>
      <c r="L106" s="19"/>
      <c r="M106" s="19"/>
      <c r="N106" s="19"/>
      <c r="O106" s="19"/>
      <c r="P106" s="19"/>
      <c r="Q106" s="19"/>
      <c r="R106" s="19"/>
      <c r="S106" s="19"/>
      <c r="T106" s="19"/>
      <c r="V106" s="31"/>
      <c r="W106" s="32"/>
      <c r="X106" s="40"/>
      <c r="Y106" s="41"/>
    </row>
    <row r="107" ht="15.75" customHeight="1">
      <c r="A107" s="100"/>
      <c r="B107" s="100" t="s">
        <v>63</v>
      </c>
      <c r="C107" s="100"/>
      <c r="D107" s="101"/>
      <c r="E107" s="101"/>
      <c r="F107" s="101"/>
      <c r="G107" s="101"/>
      <c r="H107" s="101"/>
      <c r="I107" s="101"/>
      <c r="J107" s="103"/>
      <c r="K107" s="103">
        <f t="shared" ref="K107:T107" si="61">K98/K104</f>
        <v>5.251157407</v>
      </c>
      <c r="L107" s="103">
        <f t="shared" si="61"/>
        <v>1.549019608</v>
      </c>
      <c r="M107" s="103">
        <f t="shared" si="61"/>
        <v>14.74828375</v>
      </c>
      <c r="N107" s="103">
        <f t="shared" si="61"/>
        <v>13.25832377</v>
      </c>
      <c r="O107" s="103">
        <f t="shared" si="61"/>
        <v>7.809080326</v>
      </c>
      <c r="P107" s="103">
        <f t="shared" si="61"/>
        <v>7.657368474</v>
      </c>
      <c r="Q107" s="103">
        <f t="shared" si="61"/>
        <v>7.37801366</v>
      </c>
      <c r="R107" s="103">
        <f t="shared" si="61"/>
        <v>8.33057452</v>
      </c>
      <c r="S107" s="103">
        <f t="shared" si="61"/>
        <v>9.366627919</v>
      </c>
      <c r="T107" s="103">
        <f t="shared" si="61"/>
        <v>10.2867204</v>
      </c>
      <c r="U107" s="104"/>
      <c r="V107" s="31"/>
      <c r="W107" s="32"/>
      <c r="X107" s="105"/>
      <c r="Y107" s="106"/>
      <c r="Z107" s="104"/>
      <c r="AA107" s="104"/>
      <c r="AB107" s="104"/>
      <c r="AC107" s="104"/>
      <c r="AD107" s="104"/>
      <c r="AE107" s="104"/>
      <c r="AF107" s="104"/>
      <c r="AG107" s="104"/>
      <c r="AH107" s="104"/>
      <c r="AI107" s="104"/>
      <c r="AJ107" s="104"/>
      <c r="AK107" s="104"/>
      <c r="AL107" s="104"/>
      <c r="AM107" s="104"/>
      <c r="AN107" s="104"/>
      <c r="AO107" s="104"/>
      <c r="AP107" s="104"/>
    </row>
    <row r="108" ht="15.75" customHeight="1">
      <c r="A108" s="171"/>
      <c r="B108" s="171" t="s">
        <v>64</v>
      </c>
      <c r="C108" s="171"/>
      <c r="D108" s="172"/>
      <c r="E108" s="172"/>
      <c r="F108" s="172"/>
      <c r="G108" s="172"/>
      <c r="H108" s="172"/>
      <c r="I108" s="172"/>
      <c r="J108" s="173"/>
      <c r="K108" s="173">
        <f t="shared" ref="K108:T108" si="62">K98/K105</f>
        <v>5.220943613</v>
      </c>
      <c r="L108" s="173">
        <f t="shared" si="62"/>
        <v>1.541905855</v>
      </c>
      <c r="M108" s="173">
        <f t="shared" si="62"/>
        <v>14.68109339</v>
      </c>
      <c r="N108" s="173">
        <f t="shared" si="62"/>
        <v>13.19771429</v>
      </c>
      <c r="O108" s="173">
        <f t="shared" si="62"/>
        <v>7.8</v>
      </c>
      <c r="P108" s="173">
        <f t="shared" si="62"/>
        <v>7.648378461</v>
      </c>
      <c r="Q108" s="173">
        <f t="shared" si="62"/>
        <v>7.369275454</v>
      </c>
      <c r="R108" s="173">
        <f t="shared" si="62"/>
        <v>8.320630094</v>
      </c>
      <c r="S108" s="173">
        <f t="shared" si="62"/>
        <v>9.355362682</v>
      </c>
      <c r="T108" s="173">
        <f t="shared" si="62"/>
        <v>10.27426042</v>
      </c>
      <c r="U108" s="104"/>
      <c r="V108" s="31">
        <f>RRI(5,O108,T108)</f>
        <v>0.05665008751</v>
      </c>
      <c r="W108" s="32"/>
      <c r="X108" s="33">
        <f>RRI(4,P108,T108)</f>
        <v>0.07657750223</v>
      </c>
      <c r="Y108" s="32"/>
      <c r="Z108" s="104"/>
      <c r="AA108" s="104"/>
      <c r="AB108" s="104"/>
      <c r="AC108" s="104"/>
      <c r="AD108" s="104"/>
      <c r="AE108" s="104"/>
      <c r="AF108" s="104"/>
      <c r="AG108" s="104"/>
      <c r="AH108" s="104"/>
      <c r="AI108" s="104"/>
      <c r="AJ108" s="104"/>
      <c r="AK108" s="104"/>
      <c r="AL108" s="104"/>
      <c r="AM108" s="104"/>
      <c r="AN108" s="104"/>
      <c r="AO108" s="104"/>
      <c r="AP108" s="104"/>
    </row>
    <row r="109" ht="15.75" customHeight="1">
      <c r="A109" s="146"/>
      <c r="B109" s="146"/>
      <c r="C109" s="146" t="s">
        <v>55</v>
      </c>
      <c r="D109" s="147"/>
      <c r="E109" s="147"/>
      <c r="F109" s="147"/>
      <c r="G109" s="147"/>
      <c r="H109" s="147"/>
      <c r="I109" s="147"/>
      <c r="J109" s="212"/>
      <c r="K109" s="212"/>
      <c r="L109" s="148">
        <f t="shared" ref="L109:T109" si="63">L108/K108-1</f>
        <v>-0.7046691231</v>
      </c>
      <c r="M109" s="148">
        <f t="shared" si="63"/>
        <v>8.521394152</v>
      </c>
      <c r="N109" s="148">
        <f t="shared" si="63"/>
        <v>-0.1010400975</v>
      </c>
      <c r="O109" s="148">
        <f t="shared" si="63"/>
        <v>-0.4089885694</v>
      </c>
      <c r="P109" s="148">
        <f t="shared" si="63"/>
        <v>-0.01943865889</v>
      </c>
      <c r="Q109" s="148">
        <f t="shared" si="63"/>
        <v>-0.03649178818</v>
      </c>
      <c r="R109" s="148">
        <f t="shared" si="63"/>
        <v>0.1290974461</v>
      </c>
      <c r="S109" s="148">
        <f t="shared" si="63"/>
        <v>0.1243574797</v>
      </c>
      <c r="T109" s="148">
        <f t="shared" si="63"/>
        <v>0.09822149781</v>
      </c>
      <c r="U109" s="149"/>
      <c r="V109" s="150"/>
      <c r="W109" s="32"/>
      <c r="X109" s="151"/>
      <c r="Y109" s="152"/>
      <c r="Z109" s="149"/>
      <c r="AA109" s="149"/>
      <c r="AB109" s="149"/>
      <c r="AC109" s="149"/>
      <c r="AD109" s="149"/>
      <c r="AE109" s="149"/>
      <c r="AF109" s="149"/>
      <c r="AG109" s="149"/>
      <c r="AH109" s="149"/>
      <c r="AI109" s="149"/>
      <c r="AJ109" s="149"/>
      <c r="AK109" s="149"/>
      <c r="AL109" s="149"/>
      <c r="AM109" s="149"/>
      <c r="AN109" s="149"/>
      <c r="AO109" s="149"/>
      <c r="AP109" s="149"/>
    </row>
    <row r="110" ht="15.75" customHeight="1">
      <c r="A110" s="111"/>
      <c r="B110" s="111"/>
      <c r="C110" s="111"/>
      <c r="D110" s="113"/>
      <c r="E110" s="113"/>
      <c r="F110" s="113"/>
      <c r="G110" s="113"/>
      <c r="H110" s="113"/>
      <c r="I110" s="113"/>
      <c r="J110" s="213"/>
      <c r="K110" s="213"/>
      <c r="L110" s="213"/>
      <c r="M110" s="213"/>
      <c r="N110" s="213"/>
      <c r="O110" s="213"/>
      <c r="P110" s="213"/>
      <c r="Q110" s="213"/>
      <c r="R110" s="213"/>
      <c r="S110" s="213"/>
      <c r="T110" s="213"/>
      <c r="U110" s="193"/>
      <c r="V110" s="37"/>
      <c r="W110" s="93"/>
      <c r="X110" s="195"/>
      <c r="Y110" s="196"/>
      <c r="Z110" s="193"/>
      <c r="AA110" s="193"/>
      <c r="AB110" s="193"/>
      <c r="AC110" s="193"/>
      <c r="AD110" s="193"/>
      <c r="AE110" s="193"/>
      <c r="AF110" s="193"/>
      <c r="AG110" s="193"/>
      <c r="AH110" s="193"/>
      <c r="AI110" s="193"/>
      <c r="AJ110" s="193"/>
      <c r="AK110" s="193"/>
      <c r="AL110" s="193"/>
      <c r="AM110" s="193"/>
      <c r="AN110" s="193"/>
      <c r="AO110" s="193"/>
      <c r="AP110" s="193"/>
    </row>
    <row r="111" ht="15.75" customHeight="1">
      <c r="A111" s="157"/>
      <c r="B111" s="157" t="s">
        <v>65</v>
      </c>
      <c r="C111" s="157"/>
      <c r="D111" s="158"/>
      <c r="E111" s="158"/>
      <c r="F111" s="158"/>
      <c r="G111" s="158"/>
      <c r="H111" s="158"/>
      <c r="I111" s="158"/>
      <c r="J111" s="214"/>
      <c r="K111" s="215">
        <f t="shared" ref="K111:T111" si="64">K101/K105</f>
        <v>7.708361348</v>
      </c>
      <c r="L111" s="215">
        <f t="shared" si="64"/>
        <v>7.828266062</v>
      </c>
      <c r="M111" s="215">
        <f t="shared" si="64"/>
        <v>12.08193386</v>
      </c>
      <c r="N111" s="215">
        <f t="shared" si="64"/>
        <v>12.92886371</v>
      </c>
      <c r="O111" s="215">
        <f t="shared" si="64"/>
        <v>8.792628018</v>
      </c>
      <c r="P111" s="215">
        <f t="shared" si="64"/>
        <v>8.100381693</v>
      </c>
      <c r="Q111" s="215">
        <f t="shared" si="64"/>
        <v>7.779655331</v>
      </c>
      <c r="R111" s="215">
        <f t="shared" si="64"/>
        <v>8.734256239</v>
      </c>
      <c r="S111" s="215">
        <f t="shared" si="64"/>
        <v>9.772098001</v>
      </c>
      <c r="T111" s="215">
        <f t="shared" si="64"/>
        <v>10.69396502</v>
      </c>
      <c r="U111" s="161"/>
      <c r="V111" s="216"/>
      <c r="W111" s="217"/>
      <c r="X111" s="33">
        <f>RRI(4,P111,T111)</f>
        <v>0.07190999112</v>
      </c>
      <c r="Y111" s="32"/>
      <c r="Z111" s="161"/>
      <c r="AA111" s="161"/>
      <c r="AB111" s="161"/>
      <c r="AC111" s="161"/>
      <c r="AD111" s="161"/>
      <c r="AE111" s="161"/>
      <c r="AF111" s="161"/>
      <c r="AG111" s="161"/>
      <c r="AH111" s="161"/>
      <c r="AI111" s="161"/>
      <c r="AJ111" s="161"/>
      <c r="AK111" s="161"/>
      <c r="AL111" s="161"/>
      <c r="AM111" s="161"/>
      <c r="AN111" s="161"/>
      <c r="AO111" s="161"/>
      <c r="AP111" s="161"/>
    </row>
    <row r="112" ht="15.75" customHeight="1">
      <c r="A112" s="146"/>
      <c r="B112" s="146"/>
      <c r="C112" s="146" t="s">
        <v>55</v>
      </c>
      <c r="D112" s="147"/>
      <c r="E112" s="147"/>
      <c r="F112" s="147"/>
      <c r="G112" s="147"/>
      <c r="H112" s="147"/>
      <c r="I112" s="147"/>
      <c r="J112" s="212"/>
      <c r="K112" s="212"/>
      <c r="L112" s="148">
        <f t="shared" ref="L112:T112" si="65">L111/K111-1</f>
        <v>0.01555514955</v>
      </c>
      <c r="M112" s="148">
        <f t="shared" si="65"/>
        <v>0.5433729219</v>
      </c>
      <c r="N112" s="148">
        <f t="shared" si="65"/>
        <v>0.07009886494</v>
      </c>
      <c r="O112" s="148">
        <f t="shared" si="65"/>
        <v>-0.3199226001</v>
      </c>
      <c r="P112" s="148">
        <f t="shared" si="65"/>
        <v>-0.07873030948</v>
      </c>
      <c r="Q112" s="148">
        <f t="shared" si="65"/>
        <v>-0.03959398143</v>
      </c>
      <c r="R112" s="148">
        <f t="shared" si="65"/>
        <v>0.1227047816</v>
      </c>
      <c r="S112" s="148">
        <f t="shared" si="65"/>
        <v>0.1188242861</v>
      </c>
      <c r="T112" s="148">
        <f t="shared" si="65"/>
        <v>0.0943366532</v>
      </c>
      <c r="U112" s="149"/>
      <c r="V112" s="150"/>
      <c r="W112" s="32"/>
      <c r="X112" s="151"/>
      <c r="Y112" s="152"/>
      <c r="Z112" s="149"/>
      <c r="AA112" s="149"/>
      <c r="AB112" s="149"/>
      <c r="AC112" s="149"/>
      <c r="AD112" s="149"/>
      <c r="AE112" s="149"/>
      <c r="AF112" s="149"/>
      <c r="AG112" s="149"/>
      <c r="AH112" s="149"/>
      <c r="AI112" s="149"/>
      <c r="AJ112" s="149"/>
      <c r="AK112" s="149"/>
      <c r="AL112" s="149"/>
      <c r="AM112" s="149"/>
      <c r="AN112" s="149"/>
      <c r="AO112" s="149"/>
      <c r="AP112" s="149"/>
    </row>
    <row r="113" ht="15.75" customHeight="1">
      <c r="A113" s="111"/>
      <c r="B113" s="111"/>
      <c r="C113" s="111"/>
      <c r="D113" s="113"/>
      <c r="E113" s="113"/>
      <c r="F113" s="113"/>
      <c r="G113" s="113"/>
      <c r="H113" s="113"/>
      <c r="I113" s="113"/>
      <c r="J113" s="213"/>
      <c r="K113" s="213"/>
      <c r="L113" s="213"/>
      <c r="M113" s="213"/>
      <c r="N113" s="213"/>
      <c r="O113" s="213"/>
      <c r="P113" s="213"/>
      <c r="Q113" s="213"/>
      <c r="R113" s="213"/>
      <c r="S113" s="213"/>
      <c r="T113" s="213"/>
      <c r="U113" s="193"/>
      <c r="V113" s="177"/>
      <c r="W113" s="177"/>
      <c r="X113" s="195"/>
      <c r="Y113" s="196"/>
      <c r="Z113" s="193"/>
      <c r="AA113" s="193"/>
      <c r="AB113" s="193"/>
      <c r="AC113" s="193"/>
      <c r="AD113" s="193"/>
      <c r="AE113" s="193"/>
      <c r="AF113" s="193"/>
      <c r="AG113" s="193"/>
      <c r="AH113" s="193"/>
      <c r="AI113" s="193"/>
      <c r="AJ113" s="193"/>
      <c r="AK113" s="193"/>
      <c r="AL113" s="193"/>
      <c r="AM113" s="193"/>
      <c r="AN113" s="193"/>
      <c r="AO113" s="193"/>
      <c r="AP113" s="193"/>
    </row>
    <row r="114" ht="15.75" customHeight="1">
      <c r="A114" s="111"/>
      <c r="B114" s="111" t="s">
        <v>66</v>
      </c>
      <c r="C114" s="111"/>
      <c r="D114" s="113"/>
      <c r="E114" s="113"/>
      <c r="F114" s="113"/>
      <c r="G114" s="113"/>
      <c r="H114" s="113"/>
      <c r="I114" s="113"/>
      <c r="J114" s="213"/>
      <c r="K114" s="213"/>
      <c r="L114" s="213">
        <f t="shared" ref="L114:T114" si="66">L116/K108</f>
        <v>0.7738064801</v>
      </c>
      <c r="M114" s="213">
        <f t="shared" si="66"/>
        <v>2.646075949</v>
      </c>
      <c r="N114" s="213">
        <f t="shared" si="66"/>
        <v>0.4141380915</v>
      </c>
      <c r="O114" s="213">
        <f t="shared" si="66"/>
        <v>0.4909941115</v>
      </c>
      <c r="P114" s="213">
        <f t="shared" si="66"/>
        <v>0.8296633617</v>
      </c>
      <c r="Q114" s="213">
        <f t="shared" si="66"/>
        <v>0.5295489583</v>
      </c>
      <c r="R114" s="213">
        <f t="shared" si="66"/>
        <v>0.5595146159</v>
      </c>
      <c r="S114" s="213">
        <f t="shared" si="66"/>
        <v>0.5563467855</v>
      </c>
      <c r="T114" s="213">
        <f t="shared" si="66"/>
        <v>0.553608889</v>
      </c>
      <c r="U114" s="193"/>
      <c r="V114" s="37"/>
      <c r="W114" s="32"/>
      <c r="X114" s="195"/>
      <c r="Y114" s="196"/>
      <c r="Z114" s="193"/>
      <c r="AA114" s="193"/>
      <c r="AB114" s="193"/>
      <c r="AC114" s="193"/>
      <c r="AD114" s="193"/>
      <c r="AE114" s="193"/>
      <c r="AF114" s="193"/>
      <c r="AG114" s="193"/>
      <c r="AH114" s="193"/>
      <c r="AI114" s="193"/>
      <c r="AJ114" s="193"/>
      <c r="AK114" s="193"/>
      <c r="AL114" s="193"/>
      <c r="AM114" s="193"/>
      <c r="AN114" s="193"/>
      <c r="AO114" s="193"/>
      <c r="AP114" s="193"/>
    </row>
    <row r="115" ht="15.75" customHeight="1">
      <c r="A115" s="157"/>
      <c r="B115" s="157" t="s">
        <v>67</v>
      </c>
      <c r="C115" s="157"/>
      <c r="D115" s="158"/>
      <c r="E115" s="158"/>
      <c r="F115" s="158"/>
      <c r="G115" s="158"/>
      <c r="H115" s="158"/>
      <c r="I115" s="158"/>
      <c r="J115" s="214"/>
      <c r="K115" s="214"/>
      <c r="L115" s="214">
        <f t="shared" ref="L115:O115" si="67">L116/K111</f>
        <v>0.5241062033</v>
      </c>
      <c r="M115" s="214">
        <f t="shared" si="67"/>
        <v>0.5211882131</v>
      </c>
      <c r="N115" s="214">
        <f t="shared" si="67"/>
        <v>0.503230697</v>
      </c>
      <c r="O115" s="214">
        <f t="shared" si="67"/>
        <v>0.5012041385</v>
      </c>
      <c r="P115" s="218">
        <v>0.736</v>
      </c>
      <c r="Q115" s="218">
        <v>0.5</v>
      </c>
      <c r="R115" s="218">
        <v>0.53</v>
      </c>
      <c r="S115" s="218">
        <v>0.53</v>
      </c>
      <c r="T115" s="218">
        <v>0.53</v>
      </c>
      <c r="U115" s="161"/>
      <c r="V115" s="220"/>
      <c r="W115" s="220"/>
      <c r="X115" s="202"/>
      <c r="Y115" s="203"/>
      <c r="Z115" s="161"/>
      <c r="AA115" s="161"/>
      <c r="AB115" s="161"/>
      <c r="AC115" s="161"/>
      <c r="AD115" s="161"/>
      <c r="AE115" s="161"/>
      <c r="AF115" s="161"/>
      <c r="AG115" s="161"/>
      <c r="AH115" s="161"/>
      <c r="AI115" s="161"/>
      <c r="AJ115" s="161"/>
      <c r="AK115" s="161"/>
      <c r="AL115" s="161"/>
      <c r="AM115" s="161"/>
      <c r="AN115" s="161"/>
      <c r="AO115" s="161"/>
      <c r="AP115" s="161"/>
    </row>
    <row r="116" ht="15.75" customHeight="1">
      <c r="A116" s="171"/>
      <c r="B116" s="171" t="s">
        <v>68</v>
      </c>
      <c r="C116" s="171"/>
      <c r="D116" s="172"/>
      <c r="E116" s="172"/>
      <c r="F116" s="172"/>
      <c r="G116" s="172"/>
      <c r="H116" s="172"/>
      <c r="I116" s="172"/>
      <c r="J116" s="221"/>
      <c r="K116" s="222">
        <v>3.84</v>
      </c>
      <c r="L116" s="222">
        <v>4.04</v>
      </c>
      <c r="M116" s="53">
        <v>4.08</v>
      </c>
      <c r="N116" s="222">
        <v>6.08</v>
      </c>
      <c r="O116" s="222">
        <v>6.48</v>
      </c>
      <c r="P116" s="223">
        <f t="shared" ref="P116:T116" si="68">O111*P115</f>
        <v>6.471374221</v>
      </c>
      <c r="Q116" s="223">
        <f t="shared" si="68"/>
        <v>4.050190847</v>
      </c>
      <c r="R116" s="223">
        <f t="shared" si="68"/>
        <v>4.123217325</v>
      </c>
      <c r="S116" s="223">
        <f t="shared" si="68"/>
        <v>4.629155807</v>
      </c>
      <c r="T116" s="223">
        <f t="shared" si="68"/>
        <v>5.179211941</v>
      </c>
      <c r="U116" s="224"/>
      <c r="V116" s="225">
        <f>RRI(5,O116,T116)</f>
        <v>-0.04382422727</v>
      </c>
      <c r="W116" s="226"/>
      <c r="X116" s="227">
        <f>RRI(5,P116,T116)</f>
        <v>-0.04356946324</v>
      </c>
      <c r="Y116" s="226"/>
      <c r="Z116" s="224"/>
      <c r="AA116" s="224"/>
      <c r="AB116" s="224"/>
      <c r="AC116" s="224"/>
      <c r="AD116" s="224"/>
      <c r="AE116" s="224"/>
      <c r="AF116" s="224"/>
      <c r="AG116" s="224"/>
      <c r="AH116" s="224"/>
      <c r="AI116" s="224"/>
      <c r="AJ116" s="224"/>
      <c r="AK116" s="224"/>
      <c r="AL116" s="224"/>
      <c r="AM116" s="224"/>
      <c r="AN116" s="224"/>
      <c r="AO116" s="224"/>
      <c r="AP116" s="224"/>
    </row>
    <row r="117" ht="15.75" customHeight="1">
      <c r="A117" s="146"/>
      <c r="B117" s="146"/>
      <c r="C117" s="146" t="s">
        <v>55</v>
      </c>
      <c r="D117" s="147"/>
      <c r="E117" s="147"/>
      <c r="F117" s="147"/>
      <c r="G117" s="147"/>
      <c r="H117" s="147"/>
      <c r="I117" s="147"/>
      <c r="J117" s="212"/>
      <c r="K117" s="212"/>
      <c r="L117" s="148">
        <f t="shared" ref="L117:T117" si="69">L116/K116-1</f>
        <v>0.05208333333</v>
      </c>
      <c r="M117" s="148">
        <f t="shared" si="69"/>
        <v>0.009900990099</v>
      </c>
      <c r="N117" s="148">
        <f t="shared" si="69"/>
        <v>0.4901960784</v>
      </c>
      <c r="O117" s="148">
        <f t="shared" si="69"/>
        <v>0.06578947368</v>
      </c>
      <c r="P117" s="148">
        <f t="shared" si="69"/>
        <v>-0.001331138674</v>
      </c>
      <c r="Q117" s="148">
        <f t="shared" si="69"/>
        <v>-0.3741374385</v>
      </c>
      <c r="R117" s="148">
        <f t="shared" si="69"/>
        <v>0.01803037968</v>
      </c>
      <c r="S117" s="148">
        <f t="shared" si="69"/>
        <v>0.1227047816</v>
      </c>
      <c r="T117" s="148">
        <f t="shared" si="69"/>
        <v>0.1188242861</v>
      </c>
      <c r="U117" s="149"/>
      <c r="V117" s="150"/>
      <c r="W117" s="32"/>
      <c r="X117" s="151"/>
      <c r="Y117" s="152"/>
      <c r="Z117" s="149"/>
      <c r="AA117" s="149"/>
      <c r="AB117" s="149"/>
      <c r="AC117" s="149"/>
      <c r="AD117" s="149"/>
      <c r="AE117" s="149"/>
      <c r="AF117" s="149"/>
      <c r="AG117" s="149"/>
      <c r="AH117" s="149"/>
      <c r="AI117" s="149"/>
      <c r="AJ117" s="149"/>
      <c r="AK117" s="149"/>
      <c r="AL117" s="149"/>
      <c r="AM117" s="149"/>
      <c r="AN117" s="149"/>
      <c r="AO117" s="149"/>
      <c r="AP117" s="149"/>
    </row>
    <row r="118" ht="15.75" customHeight="1">
      <c r="A118" s="228"/>
      <c r="B118" s="229"/>
      <c r="C118" s="18"/>
      <c r="D118" s="34"/>
      <c r="E118" s="34"/>
      <c r="F118" s="34"/>
      <c r="G118" s="34"/>
      <c r="H118" s="34"/>
      <c r="I118" s="34"/>
      <c r="J118" s="34"/>
      <c r="K118" s="34"/>
      <c r="L118" s="34"/>
      <c r="M118" s="34"/>
      <c r="N118" s="34"/>
      <c r="O118" s="34"/>
      <c r="P118" s="34"/>
      <c r="Q118" s="34"/>
      <c r="R118" s="34"/>
      <c r="S118" s="34"/>
      <c r="T118" s="34"/>
      <c r="V118" s="68"/>
      <c r="W118" s="68"/>
    </row>
    <row r="119" ht="15.75" customHeight="1">
      <c r="A119" s="230"/>
      <c r="B119" s="231" t="s">
        <v>69</v>
      </c>
      <c r="C119" s="232"/>
      <c r="D119" s="233"/>
      <c r="E119" s="233"/>
      <c r="F119" s="233"/>
      <c r="G119" s="233"/>
      <c r="H119" s="233"/>
      <c r="I119" s="233"/>
      <c r="J119" s="233"/>
      <c r="K119" s="233"/>
      <c r="L119" s="233"/>
      <c r="M119" s="233"/>
      <c r="N119" s="233"/>
      <c r="O119" s="234"/>
      <c r="P119" s="235"/>
      <c r="Q119" s="236"/>
      <c r="R119" s="233"/>
      <c r="S119" s="233"/>
      <c r="T119" s="233"/>
      <c r="V119" s="68"/>
    </row>
    <row r="120" ht="15.75" customHeight="1" outlineLevel="1">
      <c r="A120" s="18"/>
      <c r="B120" s="18" t="s">
        <v>70</v>
      </c>
      <c r="C120" s="18"/>
      <c r="D120" s="34"/>
      <c r="E120" s="34"/>
      <c r="F120" s="34"/>
      <c r="G120" s="34"/>
      <c r="H120" s="34"/>
      <c r="I120" s="34"/>
      <c r="J120" s="35"/>
      <c r="K120" s="35">
        <f t="shared" ref="K120:O120" si="70">K53/K7</f>
        <v>0</v>
      </c>
      <c r="L120" s="35">
        <f t="shared" si="70"/>
        <v>0</v>
      </c>
      <c r="M120" s="35">
        <f t="shared" si="70"/>
        <v>0</v>
      </c>
      <c r="N120" s="35">
        <f t="shared" si="70"/>
        <v>0</v>
      </c>
      <c r="O120" s="35">
        <f t="shared" si="70"/>
        <v>0</v>
      </c>
      <c r="P120" s="35">
        <f t="shared" ref="P120:T120" si="71">O120</f>
        <v>0</v>
      </c>
      <c r="Q120" s="35">
        <f t="shared" si="71"/>
        <v>0</v>
      </c>
      <c r="R120" s="35">
        <f t="shared" si="71"/>
        <v>0</v>
      </c>
      <c r="S120" s="35">
        <f t="shared" si="71"/>
        <v>0</v>
      </c>
      <c r="T120" s="35">
        <f t="shared" si="71"/>
        <v>0</v>
      </c>
      <c r="V120" s="68"/>
    </row>
    <row r="121" ht="15.75" customHeight="1" outlineLevel="1">
      <c r="A121" s="237"/>
      <c r="B121" s="237" t="s">
        <v>71</v>
      </c>
      <c r="C121" s="237"/>
      <c r="D121" s="34"/>
      <c r="E121" s="34"/>
      <c r="F121" s="34"/>
      <c r="G121" s="34"/>
      <c r="H121" s="34"/>
      <c r="I121" s="34"/>
      <c r="J121" s="35"/>
      <c r="K121" s="35">
        <f t="shared" ref="K121:Q121" si="72">K57/K7</f>
        <v>-0.5251167436</v>
      </c>
      <c r="L121" s="35">
        <f t="shared" si="72"/>
        <v>-0.5261733705</v>
      </c>
      <c r="M121" s="35">
        <f t="shared" si="72"/>
        <v>-0.4800949767</v>
      </c>
      <c r="N121" s="35">
        <f t="shared" si="72"/>
        <v>-0.4755924974</v>
      </c>
      <c r="O121" s="35">
        <f t="shared" si="72"/>
        <v>-0.5176894831</v>
      </c>
      <c r="P121" s="238">
        <f t="shared" si="72"/>
        <v>-0.5358242619</v>
      </c>
      <c r="Q121" s="238">
        <f t="shared" si="72"/>
        <v>-0.5309254276</v>
      </c>
      <c r="R121" s="238">
        <v>-0.525</v>
      </c>
      <c r="S121" s="238">
        <f t="shared" ref="S121:T121" si="73">R121</f>
        <v>-0.525</v>
      </c>
      <c r="T121" s="238">
        <f t="shared" si="73"/>
        <v>-0.525</v>
      </c>
      <c r="V121" s="239"/>
    </row>
    <row r="122" ht="15.75" customHeight="1" outlineLevel="1">
      <c r="A122" s="13"/>
      <c r="B122" s="13" t="s">
        <v>72</v>
      </c>
      <c r="C122" s="240"/>
      <c r="D122" s="34"/>
      <c r="E122" s="34"/>
      <c r="F122" s="34"/>
      <c r="G122" s="34"/>
      <c r="H122" s="34"/>
      <c r="I122" s="34"/>
      <c r="J122" s="35"/>
      <c r="K122" s="35">
        <f t="shared" ref="K122:O122" si="74">K59/K7</f>
        <v>-0.1699192917</v>
      </c>
      <c r="L122" s="35">
        <f t="shared" si="74"/>
        <v>-0.1847024625</v>
      </c>
      <c r="M122" s="35">
        <f t="shared" si="74"/>
        <v>-0.1958946211</v>
      </c>
      <c r="N122" s="35">
        <f t="shared" si="74"/>
        <v>-0.1761545975</v>
      </c>
      <c r="O122" s="35">
        <f t="shared" si="74"/>
        <v>-0.1500802568</v>
      </c>
      <c r="P122" s="35">
        <f t="shared" ref="P122:T122" si="75">O122</f>
        <v>-0.1500802568</v>
      </c>
      <c r="Q122" s="35">
        <f t="shared" si="75"/>
        <v>-0.1500802568</v>
      </c>
      <c r="R122" s="35">
        <f t="shared" si="75"/>
        <v>-0.1500802568</v>
      </c>
      <c r="S122" s="35">
        <f t="shared" si="75"/>
        <v>-0.1500802568</v>
      </c>
      <c r="T122" s="35">
        <f t="shared" si="75"/>
        <v>-0.1500802568</v>
      </c>
      <c r="V122" s="68"/>
    </row>
    <row r="123" ht="15.75" customHeight="1" outlineLevel="1">
      <c r="A123" s="13"/>
      <c r="B123" s="11" t="s">
        <v>30</v>
      </c>
      <c r="C123" s="11"/>
      <c r="D123" s="34"/>
      <c r="E123" s="34"/>
      <c r="F123" s="34"/>
      <c r="G123" s="34"/>
      <c r="H123" s="34"/>
      <c r="I123" s="34"/>
      <c r="J123" s="35"/>
      <c r="K123" s="35">
        <f t="shared" ref="K123:O123" si="76">K60/K7</f>
        <v>-0.04438955921</v>
      </c>
      <c r="L123" s="35">
        <f t="shared" si="76"/>
        <v>-0.03050999669</v>
      </c>
      <c r="M123" s="35">
        <f t="shared" si="76"/>
        <v>-0.03954279606</v>
      </c>
      <c r="N123" s="35">
        <f t="shared" si="76"/>
        <v>-0.0599772768</v>
      </c>
      <c r="O123" s="35">
        <f t="shared" si="76"/>
        <v>-0.05249675674</v>
      </c>
      <c r="P123" s="35">
        <v>-0.0444</v>
      </c>
      <c r="Q123" s="35">
        <f t="shared" ref="Q123:T123" si="77">P123</f>
        <v>-0.0444</v>
      </c>
      <c r="R123" s="35">
        <f t="shared" si="77"/>
        <v>-0.0444</v>
      </c>
      <c r="S123" s="35">
        <f t="shared" si="77"/>
        <v>-0.0444</v>
      </c>
      <c r="T123" s="35">
        <f t="shared" si="77"/>
        <v>-0.0444</v>
      </c>
      <c r="V123" s="68"/>
    </row>
    <row r="124" ht="15.75" customHeight="1" outlineLevel="1">
      <c r="A124" s="13"/>
      <c r="B124" s="13" t="s">
        <v>73</v>
      </c>
      <c r="C124" s="11"/>
      <c r="D124" s="34"/>
      <c r="E124" s="34"/>
      <c r="F124" s="34"/>
      <c r="G124" s="34"/>
      <c r="H124" s="34"/>
      <c r="I124" s="34"/>
      <c r="J124" s="35"/>
      <c r="K124" s="35">
        <f t="shared" ref="K124:O124" si="78">K61/K7</f>
        <v>-0.03185143196</v>
      </c>
      <c r="L124" s="35">
        <f t="shared" si="78"/>
        <v>-0.03188070142</v>
      </c>
      <c r="M124" s="35">
        <f t="shared" si="78"/>
        <v>-0.03035349019</v>
      </c>
      <c r="N124" s="35">
        <f t="shared" si="78"/>
        <v>-0.03177260858</v>
      </c>
      <c r="O124" s="35">
        <f t="shared" si="78"/>
        <v>-0.03700609072</v>
      </c>
      <c r="P124" s="35">
        <f t="shared" ref="P124:T124" si="79">O124</f>
        <v>-0.03700609072</v>
      </c>
      <c r="Q124" s="35">
        <f t="shared" si="79"/>
        <v>-0.03700609072</v>
      </c>
      <c r="R124" s="35">
        <f t="shared" si="79"/>
        <v>-0.03700609072</v>
      </c>
      <c r="S124" s="35">
        <f t="shared" si="79"/>
        <v>-0.03700609072</v>
      </c>
      <c r="T124" s="35">
        <f t="shared" si="79"/>
        <v>-0.03700609072</v>
      </c>
      <c r="V124" s="239"/>
    </row>
    <row r="125" ht="15.75" customHeight="1" outlineLevel="1">
      <c r="A125" s="13"/>
      <c r="B125" s="18" t="s">
        <v>74</v>
      </c>
      <c r="C125" s="11"/>
      <c r="D125" s="34"/>
      <c r="E125" s="34"/>
      <c r="F125" s="34"/>
      <c r="G125" s="34"/>
      <c r="H125" s="34"/>
      <c r="I125" s="34"/>
      <c r="J125" s="35"/>
      <c r="K125" s="35">
        <f t="shared" ref="K125:O125" si="80">K62/K7</f>
        <v>-0.01878694631</v>
      </c>
      <c r="L125" s="35">
        <f t="shared" si="80"/>
        <v>-0.01818547053</v>
      </c>
      <c r="M125" s="35">
        <f t="shared" si="80"/>
        <v>-0.01745351383</v>
      </c>
      <c r="N125" s="35">
        <f t="shared" si="80"/>
        <v>-0.01837788276</v>
      </c>
      <c r="O125" s="35">
        <f t="shared" si="80"/>
        <v>-0.02219705798</v>
      </c>
      <c r="P125" s="35">
        <f t="shared" ref="P125:T125" si="81">O125</f>
        <v>-0.02219705798</v>
      </c>
      <c r="Q125" s="35">
        <f t="shared" si="81"/>
        <v>-0.02219705798</v>
      </c>
      <c r="R125" s="35">
        <f t="shared" si="81"/>
        <v>-0.02219705798</v>
      </c>
      <c r="S125" s="35">
        <f t="shared" si="81"/>
        <v>-0.02219705798</v>
      </c>
      <c r="T125" s="35">
        <f t="shared" si="81"/>
        <v>-0.02219705798</v>
      </c>
      <c r="V125" s="68"/>
    </row>
    <row r="126" ht="15.75" customHeight="1" outlineLevel="1">
      <c r="A126" s="240"/>
      <c r="B126" s="18" t="s">
        <v>32</v>
      </c>
      <c r="C126" s="240"/>
      <c r="D126" s="34"/>
      <c r="E126" s="34"/>
      <c r="F126" s="34"/>
      <c r="G126" s="34"/>
      <c r="H126" s="34"/>
      <c r="I126" s="34"/>
      <c r="J126" s="35"/>
      <c r="K126" s="35">
        <f t="shared" ref="K126:O126" si="82">K63/K7</f>
        <v>-0.07857586309</v>
      </c>
      <c r="L126" s="35">
        <f t="shared" si="82"/>
        <v>-0.08980479274</v>
      </c>
      <c r="M126" s="35">
        <f t="shared" si="82"/>
        <v>-0.07987706477</v>
      </c>
      <c r="N126" s="35">
        <f t="shared" si="82"/>
        <v>-0.0788833742</v>
      </c>
      <c r="O126" s="35">
        <f t="shared" si="82"/>
        <v>-0.08894214912</v>
      </c>
      <c r="P126" s="238">
        <f>O126</f>
        <v>-0.08894214912</v>
      </c>
      <c r="Q126" s="238">
        <v>-0.087</v>
      </c>
      <c r="R126" s="238">
        <v>-0.085</v>
      </c>
      <c r="S126" s="238">
        <v>-0.083</v>
      </c>
      <c r="T126" s="238">
        <f>S126</f>
        <v>-0.083</v>
      </c>
      <c r="U126" s="241"/>
      <c r="V126" s="68"/>
    </row>
    <row r="127" ht="15.75" customHeight="1" outlineLevel="1">
      <c r="A127" s="18"/>
      <c r="B127" s="18" t="s">
        <v>75</v>
      </c>
      <c r="C127" s="18"/>
      <c r="D127" s="34"/>
      <c r="E127" s="34"/>
      <c r="F127" s="34"/>
      <c r="G127" s="34"/>
      <c r="H127" s="34"/>
      <c r="I127" s="34"/>
      <c r="J127" s="35"/>
      <c r="K127" s="35">
        <f t="shared" ref="K127:T127" si="83">K84/K7</f>
        <v>-0.004750722056</v>
      </c>
      <c r="L127" s="35">
        <f t="shared" si="83"/>
        <v>-0.01221817838</v>
      </c>
      <c r="M127" s="35">
        <f t="shared" si="83"/>
        <v>-0.003433141119</v>
      </c>
      <c r="N127" s="35">
        <f t="shared" si="83"/>
        <v>-0.007564432219</v>
      </c>
      <c r="O127" s="35">
        <f t="shared" si="83"/>
        <v>-0.008047670353</v>
      </c>
      <c r="P127" s="35">
        <f t="shared" si="83"/>
        <v>-0.005481843364</v>
      </c>
      <c r="Q127" s="35">
        <f t="shared" si="83"/>
        <v>-0.00475022591</v>
      </c>
      <c r="R127" s="35">
        <f t="shared" si="83"/>
        <v>-0.004550044872</v>
      </c>
      <c r="S127" s="35">
        <f t="shared" si="83"/>
        <v>-0.004349699461</v>
      </c>
      <c r="T127" s="35">
        <f t="shared" si="83"/>
        <v>-0.004158164963</v>
      </c>
      <c r="U127" s="241"/>
      <c r="V127" s="68"/>
    </row>
    <row r="128" ht="15.75" customHeight="1" outlineLevel="1">
      <c r="A128" s="242"/>
      <c r="B128" s="242" t="s">
        <v>76</v>
      </c>
      <c r="C128" s="242"/>
      <c r="D128" s="243"/>
      <c r="E128" s="243"/>
      <c r="F128" s="243"/>
      <c r="G128" s="243"/>
      <c r="H128" s="243"/>
      <c r="I128" s="243"/>
      <c r="J128" s="244"/>
      <c r="K128" s="244">
        <f t="shared" ref="K128:O128" si="84">K89/K87</f>
        <v>-0.2108192729</v>
      </c>
      <c r="L128" s="244">
        <f t="shared" si="84"/>
        <v>-0.271691974</v>
      </c>
      <c r="M128" s="244">
        <f t="shared" si="84"/>
        <v>-0.2232600181</v>
      </c>
      <c r="N128" s="244">
        <f t="shared" si="84"/>
        <v>-0.2210455312</v>
      </c>
      <c r="O128" s="244">
        <f t="shared" si="84"/>
        <v>-0.2175434504</v>
      </c>
      <c r="P128" s="244">
        <v>-0.23</v>
      </c>
      <c r="Q128" s="244">
        <f t="shared" ref="Q128:T128" si="85">P128</f>
        <v>-0.23</v>
      </c>
      <c r="R128" s="244">
        <f t="shared" si="85"/>
        <v>-0.23</v>
      </c>
      <c r="S128" s="244">
        <f t="shared" si="85"/>
        <v>-0.23</v>
      </c>
      <c r="T128" s="244">
        <f t="shared" si="85"/>
        <v>-0.23</v>
      </c>
      <c r="U128" s="246"/>
      <c r="V128" s="247"/>
      <c r="X128" s="248"/>
      <c r="Y128" s="248"/>
      <c r="Z128" s="248"/>
      <c r="AA128" s="248"/>
      <c r="AB128" s="248"/>
      <c r="AC128" s="248"/>
      <c r="AD128" s="248"/>
      <c r="AE128" s="248"/>
      <c r="AF128" s="248"/>
      <c r="AG128" s="248"/>
      <c r="AH128" s="248"/>
      <c r="AI128" s="248"/>
      <c r="AJ128" s="248"/>
      <c r="AK128" s="248"/>
      <c r="AL128" s="248"/>
      <c r="AM128" s="248"/>
      <c r="AN128" s="248"/>
      <c r="AO128" s="248"/>
      <c r="AP128" s="248"/>
    </row>
    <row r="129" ht="15.75" customHeight="1" outlineLevel="1">
      <c r="A129" s="18"/>
      <c r="B129" s="18" t="s">
        <v>77</v>
      </c>
      <c r="C129" s="18"/>
      <c r="D129" s="34"/>
      <c r="E129" s="34"/>
      <c r="F129" s="34"/>
      <c r="G129" s="34"/>
      <c r="H129" s="34"/>
      <c r="I129" s="34"/>
      <c r="J129" s="241"/>
      <c r="K129" s="35">
        <f t="shared" ref="K129:O129" si="86">K79/K150</f>
        <v>0</v>
      </c>
      <c r="L129" s="35">
        <f t="shared" si="86"/>
        <v>0</v>
      </c>
      <c r="M129" s="35">
        <f t="shared" si="86"/>
        <v>0</v>
      </c>
      <c r="N129" s="35">
        <f t="shared" si="86"/>
        <v>0</v>
      </c>
      <c r="O129" s="35">
        <f t="shared" si="86"/>
        <v>0</v>
      </c>
      <c r="P129" s="35">
        <f t="shared" ref="P129:T129" si="87">O129</f>
        <v>0</v>
      </c>
      <c r="Q129" s="35">
        <f t="shared" si="87"/>
        <v>0</v>
      </c>
      <c r="R129" s="35">
        <f t="shared" si="87"/>
        <v>0</v>
      </c>
      <c r="S129" s="35">
        <f t="shared" si="87"/>
        <v>0</v>
      </c>
      <c r="T129" s="35">
        <f t="shared" si="87"/>
        <v>0</v>
      </c>
      <c r="U129" s="35"/>
      <c r="V129" s="68"/>
    </row>
    <row r="130" ht="15.75" customHeight="1" outlineLevel="1">
      <c r="A130" s="18"/>
      <c r="B130" s="18" t="s">
        <v>78</v>
      </c>
      <c r="C130" s="18"/>
      <c r="D130" s="34"/>
      <c r="E130" s="34"/>
      <c r="F130" s="34"/>
      <c r="G130" s="34"/>
      <c r="H130" s="34"/>
      <c r="I130" s="34"/>
      <c r="J130" s="241"/>
      <c r="K130" s="35">
        <f t="shared" ref="K130:O130" si="88">K97/K94</f>
        <v>0</v>
      </c>
      <c r="L130" s="35">
        <f t="shared" si="88"/>
        <v>0</v>
      </c>
      <c r="M130" s="35">
        <f t="shared" si="88"/>
        <v>0</v>
      </c>
      <c r="N130" s="35">
        <f t="shared" si="88"/>
        <v>0</v>
      </c>
      <c r="O130" s="35">
        <f t="shared" si="88"/>
        <v>0</v>
      </c>
      <c r="P130" s="35">
        <f t="shared" ref="P130:T130" si="89">O130</f>
        <v>0</v>
      </c>
      <c r="Q130" s="35">
        <f t="shared" si="89"/>
        <v>0</v>
      </c>
      <c r="R130" s="35">
        <f t="shared" si="89"/>
        <v>0</v>
      </c>
      <c r="S130" s="35">
        <f t="shared" si="89"/>
        <v>0</v>
      </c>
      <c r="T130" s="35">
        <f t="shared" si="89"/>
        <v>0</v>
      </c>
      <c r="U130" s="241"/>
      <c r="V130" s="68"/>
    </row>
    <row r="131" ht="15.75" customHeight="1" outlineLevel="1">
      <c r="A131" s="18"/>
      <c r="B131" s="18" t="s">
        <v>79</v>
      </c>
      <c r="C131" s="18"/>
      <c r="D131" s="34"/>
      <c r="E131" s="34"/>
      <c r="F131" s="34"/>
      <c r="G131" s="34"/>
      <c r="H131" s="34"/>
      <c r="I131" s="34"/>
      <c r="J131" s="241"/>
      <c r="K131" s="35"/>
      <c r="L131" s="35"/>
      <c r="M131" s="35"/>
      <c r="N131" s="35">
        <f t="shared" ref="N131:O131" si="90">N80/N7</f>
        <v>0</v>
      </c>
      <c r="O131" s="35">
        <f t="shared" si="90"/>
        <v>0</v>
      </c>
      <c r="P131" s="35">
        <f t="shared" ref="P131:T131" si="91">O131</f>
        <v>0</v>
      </c>
      <c r="Q131" s="35">
        <f t="shared" si="91"/>
        <v>0</v>
      </c>
      <c r="R131" s="35">
        <f t="shared" si="91"/>
        <v>0</v>
      </c>
      <c r="S131" s="35">
        <f t="shared" si="91"/>
        <v>0</v>
      </c>
      <c r="T131" s="35">
        <f t="shared" si="91"/>
        <v>0</v>
      </c>
      <c r="U131" s="241"/>
      <c r="V131" s="68"/>
      <c r="W131" s="68"/>
    </row>
    <row r="132" ht="15.75" customHeight="1" outlineLevel="1">
      <c r="A132" s="18"/>
      <c r="B132" s="18" t="s">
        <v>80</v>
      </c>
      <c r="C132" s="18"/>
      <c r="D132" s="34"/>
      <c r="E132" s="34"/>
      <c r="F132" s="34"/>
      <c r="G132" s="34"/>
      <c r="H132" s="34"/>
      <c r="I132" s="34"/>
      <c r="J132" s="241"/>
      <c r="K132" s="35">
        <f t="shared" ref="K132:T132" si="92">K71</f>
        <v>0.106553837</v>
      </c>
      <c r="L132" s="35">
        <f t="shared" si="92"/>
        <v>0.09079737203</v>
      </c>
      <c r="M132" s="35">
        <f t="shared" si="92"/>
        <v>0.1316722686</v>
      </c>
      <c r="N132" s="35">
        <f t="shared" si="92"/>
        <v>0.1304989137</v>
      </c>
      <c r="O132" s="35">
        <f t="shared" si="92"/>
        <v>0.1004969327</v>
      </c>
      <c r="P132" s="35">
        <f t="shared" si="92"/>
        <v>0.09023482431</v>
      </c>
      <c r="Q132" s="35">
        <f t="shared" si="92"/>
        <v>0.09707580776</v>
      </c>
      <c r="R132" s="35">
        <f t="shared" si="92"/>
        <v>0.1029954168</v>
      </c>
      <c r="S132" s="35">
        <f t="shared" si="92"/>
        <v>0.1083706809</v>
      </c>
      <c r="T132" s="35">
        <f t="shared" si="92"/>
        <v>0.1117256542</v>
      </c>
      <c r="V132" s="68"/>
    </row>
    <row r="133" ht="15.75" customHeight="1" outlineLevel="1">
      <c r="A133" s="18"/>
      <c r="B133" s="18" t="s">
        <v>81</v>
      </c>
      <c r="C133" s="18"/>
      <c r="D133" s="34"/>
      <c r="E133" s="34"/>
      <c r="F133" s="34"/>
      <c r="G133" s="34"/>
      <c r="H133" s="34"/>
      <c r="I133" s="34"/>
      <c r="J133" s="34"/>
      <c r="K133" s="249" t="str">
        <f>(K105/J105)</f>
        <v>#DIV/0!</v>
      </c>
      <c r="L133" s="249">
        <f t="shared" ref="L133:T133" si="93">L105/K105</f>
        <v>1.002301496</v>
      </c>
      <c r="M133" s="249">
        <f t="shared" si="93"/>
        <v>1.008036739</v>
      </c>
      <c r="N133" s="249">
        <f t="shared" si="93"/>
        <v>0.9965831435</v>
      </c>
      <c r="O133" s="249">
        <f t="shared" si="93"/>
        <v>0.9828571429</v>
      </c>
      <c r="P133" s="249">
        <f t="shared" si="93"/>
        <v>0.9904230466</v>
      </c>
      <c r="Q133" s="249">
        <f t="shared" si="93"/>
        <v>0.9912837646</v>
      </c>
      <c r="R133" s="249">
        <f t="shared" si="93"/>
        <v>0.9921516861</v>
      </c>
      <c r="S133" s="249">
        <f t="shared" si="93"/>
        <v>0.992539211</v>
      </c>
      <c r="T133" s="249">
        <f t="shared" si="93"/>
        <v>0.992925298</v>
      </c>
      <c r="V133" s="239"/>
    </row>
    <row r="134" ht="15.75" customHeight="1">
      <c r="A134" s="250"/>
      <c r="B134" s="251" t="s">
        <v>82</v>
      </c>
      <c r="C134" s="14"/>
      <c r="D134" s="14"/>
      <c r="E134" s="14"/>
      <c r="F134" s="14"/>
      <c r="G134" s="14"/>
      <c r="H134" s="14"/>
      <c r="I134" s="14"/>
      <c r="J134" s="252"/>
      <c r="K134" s="252">
        <f t="shared" ref="K134:O134" si="94">K78/K151</f>
        <v>-0.02637957502</v>
      </c>
      <c r="L134" s="252">
        <f t="shared" si="94"/>
        <v>-0.02881690372</v>
      </c>
      <c r="M134" s="252">
        <f t="shared" si="94"/>
        <v>-0.03225356695</v>
      </c>
      <c r="N134" s="252">
        <f t="shared" si="94"/>
        <v>-0.03652020543</v>
      </c>
      <c r="O134" s="253">
        <f t="shared" si="94"/>
        <v>-0.03602239354</v>
      </c>
      <c r="P134" s="253">
        <f t="shared" ref="P134:T134" si="95">O134</f>
        <v>-0.03602239354</v>
      </c>
      <c r="Q134" s="253">
        <f t="shared" si="95"/>
        <v>-0.03602239354</v>
      </c>
      <c r="R134" s="253">
        <f t="shared" si="95"/>
        <v>-0.03602239354</v>
      </c>
      <c r="S134" s="253">
        <f t="shared" si="95"/>
        <v>-0.03602239354</v>
      </c>
      <c r="T134" s="253">
        <f t="shared" si="95"/>
        <v>-0.03602239354</v>
      </c>
      <c r="V134" s="68"/>
    </row>
    <row r="135" ht="15.75" customHeight="1">
      <c r="A135" s="250"/>
      <c r="B135" s="251" t="s">
        <v>83</v>
      </c>
      <c r="C135" s="14"/>
      <c r="D135" s="14"/>
      <c r="E135" s="14"/>
      <c r="F135" s="14"/>
      <c r="G135" s="14"/>
      <c r="H135" s="14"/>
      <c r="I135" s="14"/>
      <c r="J135" s="252"/>
      <c r="K135" s="253">
        <f t="shared" ref="K135:O135" si="96">K81/((K140+J140)/2)</f>
        <v>0.3113355389</v>
      </c>
      <c r="L135" s="253">
        <f t="shared" si="96"/>
        <v>0.223032916</v>
      </c>
      <c r="M135" s="253">
        <f t="shared" si="96"/>
        <v>0.1426545326</v>
      </c>
      <c r="N135" s="253">
        <f t="shared" si="96"/>
        <v>0.1509973075</v>
      </c>
      <c r="O135" s="253">
        <f t="shared" si="96"/>
        <v>0.08429062706</v>
      </c>
      <c r="P135" s="253">
        <f>O135</f>
        <v>0.08429062706</v>
      </c>
      <c r="Q135" s="253">
        <v>0.03</v>
      </c>
      <c r="R135" s="253">
        <v>0.025</v>
      </c>
      <c r="S135" s="253">
        <v>0.025</v>
      </c>
      <c r="T135" s="253">
        <v>0.025</v>
      </c>
      <c r="V135" s="68"/>
      <c r="W135" s="68"/>
    </row>
    <row r="136" ht="15.75" customHeight="1">
      <c r="A136" s="254"/>
      <c r="B136" s="255" t="s">
        <v>84</v>
      </c>
      <c r="C136" s="17"/>
      <c r="D136" s="17"/>
      <c r="E136" s="17"/>
      <c r="F136" s="17"/>
      <c r="G136" s="17"/>
      <c r="H136" s="17"/>
      <c r="I136" s="17"/>
      <c r="J136" s="17"/>
      <c r="K136" s="17"/>
      <c r="L136" s="17"/>
      <c r="M136" s="17"/>
      <c r="N136" s="17"/>
      <c r="O136" s="17"/>
      <c r="P136" s="17"/>
      <c r="Q136" s="17"/>
      <c r="R136" s="17"/>
      <c r="S136" s="17"/>
      <c r="T136" s="17"/>
      <c r="V136" s="68"/>
    </row>
    <row r="137" ht="15.75" customHeight="1">
      <c r="A137" s="18"/>
      <c r="B137" s="18"/>
      <c r="C137" s="18"/>
      <c r="D137" s="34"/>
      <c r="E137" s="34"/>
      <c r="F137" s="34"/>
      <c r="G137" s="34"/>
      <c r="H137" s="34"/>
      <c r="I137" s="34"/>
      <c r="J137" s="34"/>
      <c r="K137" s="34"/>
      <c r="L137" s="34"/>
      <c r="M137" s="34"/>
      <c r="N137" s="34"/>
      <c r="O137" s="34"/>
      <c r="P137" s="34"/>
      <c r="Q137" s="34"/>
      <c r="R137" s="34"/>
      <c r="S137" s="34"/>
      <c r="V137" s="239"/>
    </row>
    <row r="138" ht="15.75" customHeight="1">
      <c r="A138" s="18"/>
      <c r="B138" s="18"/>
      <c r="C138" s="18"/>
      <c r="D138" s="34"/>
      <c r="E138" s="34"/>
      <c r="F138" s="34"/>
      <c r="G138" s="34"/>
      <c r="H138" s="34"/>
      <c r="I138" s="34"/>
      <c r="J138" s="34"/>
      <c r="K138" s="34"/>
      <c r="L138" s="34"/>
      <c r="M138" s="34"/>
      <c r="N138" s="34"/>
      <c r="O138" s="34"/>
      <c r="P138" s="34"/>
      <c r="Q138" s="34"/>
      <c r="R138" s="34"/>
      <c r="S138" s="34"/>
      <c r="V138" s="68"/>
    </row>
    <row r="139" ht="15.75" customHeight="1">
      <c r="A139" s="1"/>
      <c r="B139" s="20"/>
      <c r="C139" s="20"/>
      <c r="D139" s="21"/>
      <c r="E139" s="22">
        <v>2013.0</v>
      </c>
      <c r="F139" s="22">
        <v>2014.0</v>
      </c>
      <c r="G139" s="22">
        <v>2015.0</v>
      </c>
      <c r="H139" s="22">
        <v>2016.0</v>
      </c>
      <c r="I139" s="22">
        <v>2017.0</v>
      </c>
      <c r="J139" s="22"/>
      <c r="K139" s="23">
        <v>2019.0</v>
      </c>
      <c r="L139" s="23">
        <v>2020.0</v>
      </c>
      <c r="M139" s="23">
        <v>2021.0</v>
      </c>
      <c r="N139" s="23">
        <v>2022.0</v>
      </c>
      <c r="O139" s="23">
        <v>2023.0</v>
      </c>
      <c r="P139" s="24">
        <v>2024.0</v>
      </c>
      <c r="Q139" s="24">
        <v>2025.0</v>
      </c>
      <c r="R139" s="24">
        <v>2026.0</v>
      </c>
      <c r="S139" s="24">
        <v>2027.0</v>
      </c>
      <c r="T139" s="24">
        <v>2028.0</v>
      </c>
      <c r="V139" s="25" t="s">
        <v>6</v>
      </c>
      <c r="W139" s="26"/>
      <c r="X139" s="25" t="s">
        <v>7</v>
      </c>
      <c r="Y139" s="26"/>
    </row>
    <row r="140" ht="15.75" customHeight="1">
      <c r="A140" s="100"/>
      <c r="B140" s="256" t="s">
        <v>85</v>
      </c>
      <c r="C140" s="257"/>
      <c r="D140" s="258"/>
      <c r="E140" s="258"/>
      <c r="F140" s="258"/>
      <c r="G140" s="258"/>
      <c r="H140" s="258"/>
      <c r="I140" s="258"/>
      <c r="J140" s="259"/>
      <c r="K140" s="260">
        <v>5743.0</v>
      </c>
      <c r="L140" s="260">
        <v>6318.0</v>
      </c>
      <c r="M140" s="260">
        <v>10604.0</v>
      </c>
      <c r="N140" s="260">
        <v>7595.0</v>
      </c>
      <c r="O140" s="261">
        <v>6072.0</v>
      </c>
      <c r="P140" s="584">
        <f t="shared" ref="P140:T140" si="97">P227</f>
        <v>5124.842976</v>
      </c>
      <c r="Q140" s="262">
        <f t="shared" si="97"/>
        <v>4691.533041</v>
      </c>
      <c r="R140" s="262">
        <f t="shared" si="97"/>
        <v>4951.655941</v>
      </c>
      <c r="S140" s="262">
        <f t="shared" si="97"/>
        <v>5601.210204</v>
      </c>
      <c r="T140" s="263">
        <f t="shared" si="97"/>
        <v>6504.512497</v>
      </c>
      <c r="U140" s="170"/>
      <c r="V140" s="239"/>
      <c r="X140" s="170"/>
      <c r="Y140" s="170"/>
      <c r="Z140" s="170"/>
      <c r="AA140" s="170"/>
      <c r="AB140" s="170"/>
      <c r="AC140" s="170"/>
      <c r="AD140" s="170"/>
      <c r="AE140" s="170"/>
      <c r="AF140" s="170"/>
      <c r="AG140" s="170"/>
      <c r="AH140" s="170"/>
      <c r="AI140" s="170"/>
      <c r="AJ140" s="170"/>
      <c r="AK140" s="170"/>
      <c r="AL140" s="170"/>
      <c r="AM140" s="170"/>
      <c r="AN140" s="170"/>
      <c r="AO140" s="170"/>
      <c r="AP140" s="170"/>
    </row>
    <row r="141" ht="15.75" customHeight="1" outlineLevel="1">
      <c r="A141" s="264"/>
      <c r="B141" s="264" t="s">
        <v>86</v>
      </c>
      <c r="C141" s="264"/>
      <c r="D141" s="265"/>
      <c r="E141" s="265"/>
      <c r="F141" s="265"/>
      <c r="G141" s="265"/>
      <c r="H141" s="265"/>
      <c r="I141" s="265"/>
      <c r="J141" s="266"/>
      <c r="K141" s="267">
        <v>9824.0</v>
      </c>
      <c r="L141" s="268">
        <v>11029.0</v>
      </c>
      <c r="M141" s="268">
        <v>12845.0</v>
      </c>
      <c r="N141" s="268">
        <v>12891.0</v>
      </c>
      <c r="O141" s="268">
        <v>11453.0</v>
      </c>
      <c r="P141" s="269">
        <f t="shared" ref="P141:T141" si="98">P7*P170</f>
        <v>11484.75515</v>
      </c>
      <c r="Q141" s="269">
        <f t="shared" si="98"/>
        <v>11928.24657</v>
      </c>
      <c r="R141" s="269">
        <f t="shared" si="98"/>
        <v>12453.03453</v>
      </c>
      <c r="S141" s="269">
        <f t="shared" si="98"/>
        <v>13026.6163</v>
      </c>
      <c r="T141" s="269">
        <f t="shared" si="98"/>
        <v>13626.65176</v>
      </c>
      <c r="U141" s="170"/>
      <c r="V141" s="68"/>
      <c r="X141" s="170"/>
      <c r="Y141" s="170"/>
      <c r="Z141" s="170"/>
      <c r="AA141" s="170"/>
      <c r="AB141" s="170"/>
      <c r="AC141" s="170"/>
      <c r="AD141" s="170"/>
      <c r="AE141" s="170"/>
      <c r="AF141" s="170"/>
      <c r="AG141" s="170"/>
      <c r="AH141" s="170"/>
      <c r="AI141" s="170"/>
      <c r="AJ141" s="170"/>
      <c r="AK141" s="170"/>
      <c r="AL141" s="170"/>
      <c r="AM141" s="170"/>
      <c r="AN141" s="170"/>
      <c r="AO141" s="170"/>
      <c r="AP141" s="170"/>
    </row>
    <row r="142" ht="15.75" customHeight="1" outlineLevel="1">
      <c r="A142" s="270"/>
      <c r="B142" s="271" t="s">
        <v>87</v>
      </c>
      <c r="C142" s="271"/>
      <c r="D142" s="272"/>
      <c r="E142" s="272"/>
      <c r="F142" s="272"/>
      <c r="G142" s="272"/>
      <c r="H142" s="272"/>
      <c r="I142" s="272"/>
      <c r="J142" s="266"/>
      <c r="K142" s="268">
        <v>511.0</v>
      </c>
      <c r="L142" s="268">
        <v>620.0</v>
      </c>
      <c r="M142" s="268">
        <v>717.0</v>
      </c>
      <c r="N142" s="268">
        <v>889.0</v>
      </c>
      <c r="O142" s="268">
        <v>935.0</v>
      </c>
      <c r="P142" s="273">
        <f t="shared" ref="P142:T142" si="99">P7*P171</f>
        <v>937.5924267</v>
      </c>
      <c r="Q142" s="274">
        <f t="shared" si="99"/>
        <v>973.7981789</v>
      </c>
      <c r="R142" s="266">
        <f t="shared" si="99"/>
        <v>1016.640818</v>
      </c>
      <c r="S142" s="266">
        <f t="shared" si="99"/>
        <v>1063.466886</v>
      </c>
      <c r="T142" s="266">
        <f t="shared" si="99"/>
        <v>1112.45258</v>
      </c>
      <c r="U142" s="275"/>
      <c r="V142" s="68"/>
      <c r="X142" s="170"/>
      <c r="Y142" s="170"/>
      <c r="Z142" s="170"/>
      <c r="AA142" s="170"/>
      <c r="AB142" s="170"/>
      <c r="AC142" s="170"/>
      <c r="AD142" s="170"/>
      <c r="AE142" s="170"/>
      <c r="AF142" s="170"/>
      <c r="AG142" s="170"/>
      <c r="AH142" s="170"/>
      <c r="AI142" s="170"/>
      <c r="AJ142" s="170"/>
      <c r="AK142" s="170"/>
      <c r="AL142" s="170"/>
      <c r="AM142" s="170"/>
      <c r="AN142" s="170"/>
      <c r="AO142" s="170"/>
      <c r="AP142" s="170"/>
    </row>
    <row r="143" ht="15.75" customHeight="1" outlineLevel="1">
      <c r="A143" s="100"/>
      <c r="B143" s="276" t="s">
        <v>88</v>
      </c>
      <c r="C143" s="100"/>
      <c r="D143" s="101"/>
      <c r="E143" s="101"/>
      <c r="F143" s="101"/>
      <c r="G143" s="101"/>
      <c r="H143" s="101"/>
      <c r="I143" s="101"/>
      <c r="J143" s="269"/>
      <c r="K143" s="277">
        <v>1025.0</v>
      </c>
      <c r="L143" s="277">
        <v>2249.0</v>
      </c>
      <c r="M143" s="277">
        <v>768.0</v>
      </c>
      <c r="N143" s="277">
        <v>842.0</v>
      </c>
      <c r="O143" s="277">
        <v>953.0</v>
      </c>
      <c r="P143" s="269">
        <f t="shared" ref="P143:T143" si="100">P7*P172</f>
        <v>955.6423344</v>
      </c>
      <c r="Q143" s="269">
        <f t="shared" si="100"/>
        <v>992.5450957</v>
      </c>
      <c r="R143" s="269">
        <f t="shared" si="100"/>
        <v>1036.212513</v>
      </c>
      <c r="S143" s="269">
        <f t="shared" si="100"/>
        <v>1083.940045</v>
      </c>
      <c r="T143" s="269">
        <f t="shared" si="100"/>
        <v>1133.868779</v>
      </c>
      <c r="U143" s="170"/>
      <c r="V143" s="239"/>
      <c r="X143" s="170"/>
      <c r="Y143" s="170"/>
      <c r="Z143" s="170"/>
      <c r="AA143" s="170"/>
      <c r="AB143" s="170"/>
      <c r="AC143" s="170"/>
      <c r="AD143" s="170"/>
      <c r="AE143" s="170"/>
      <c r="AF143" s="170"/>
      <c r="AG143" s="170"/>
      <c r="AH143" s="170"/>
      <c r="AI143" s="170"/>
      <c r="AJ143" s="170"/>
      <c r="AK143" s="170"/>
      <c r="AL143" s="170"/>
      <c r="AM143" s="170"/>
      <c r="AN143" s="170"/>
      <c r="AO143" s="170"/>
      <c r="AP143" s="170"/>
    </row>
    <row r="144" ht="15.75" customHeight="1" outlineLevel="1">
      <c r="A144" s="264"/>
      <c r="B144" s="264" t="s">
        <v>89</v>
      </c>
      <c r="C144" s="264"/>
      <c r="D144" s="265"/>
      <c r="E144" s="265"/>
      <c r="F144" s="265"/>
      <c r="G144" s="265"/>
      <c r="H144" s="265"/>
      <c r="I144" s="265"/>
      <c r="J144" s="266"/>
      <c r="K144" s="267">
        <v>5555.0</v>
      </c>
      <c r="L144" s="267">
        <v>6455.0</v>
      </c>
      <c r="M144" s="267">
        <v>7523.0</v>
      </c>
      <c r="N144" s="267">
        <v>7515.0</v>
      </c>
      <c r="O144" s="267">
        <v>6340.0</v>
      </c>
      <c r="P144" s="269">
        <f t="shared" ref="P144:T144" si="101">P7*P173</f>
        <v>6357.578594</v>
      </c>
      <c r="Q144" s="269">
        <f t="shared" si="101"/>
        <v>6603.0807</v>
      </c>
      <c r="R144" s="269">
        <f t="shared" si="101"/>
        <v>6893.585867</v>
      </c>
      <c r="S144" s="269">
        <f t="shared" si="101"/>
        <v>7211.101664</v>
      </c>
      <c r="T144" s="269">
        <f t="shared" si="101"/>
        <v>7543.261343</v>
      </c>
      <c r="U144" s="278"/>
      <c r="V144" s="278"/>
      <c r="W144" s="278"/>
      <c r="X144" s="278"/>
      <c r="Y144" s="278"/>
      <c r="Z144" s="278"/>
      <c r="AA144" s="278"/>
      <c r="AB144" s="278"/>
      <c r="AC144" s="278"/>
      <c r="AD144" s="278"/>
      <c r="AE144" s="278"/>
      <c r="AF144" s="278"/>
      <c r="AG144" s="278"/>
      <c r="AH144" s="278"/>
      <c r="AI144" s="278"/>
      <c r="AJ144" s="278"/>
      <c r="AK144" s="278"/>
      <c r="AL144" s="278"/>
      <c r="AM144" s="278"/>
      <c r="AN144" s="278"/>
      <c r="AO144" s="278"/>
      <c r="AP144" s="278"/>
    </row>
    <row r="145" ht="15.75" customHeight="1" outlineLevel="1">
      <c r="A145" s="100"/>
      <c r="B145" s="100" t="s">
        <v>90</v>
      </c>
      <c r="C145" s="100"/>
      <c r="D145" s="101"/>
      <c r="E145" s="101"/>
      <c r="F145" s="101"/>
      <c r="G145" s="101"/>
      <c r="H145" s="101"/>
      <c r="I145" s="101"/>
      <c r="J145" s="266"/>
      <c r="K145" s="267">
        <v>4493.0</v>
      </c>
      <c r="L145" s="267">
        <v>5799.0</v>
      </c>
      <c r="M145" s="267">
        <v>6062.0</v>
      </c>
      <c r="N145" s="267">
        <v>6241.0</v>
      </c>
      <c r="O145" s="267">
        <v>6188.0</v>
      </c>
      <c r="P145" s="103">
        <f t="shared" ref="P145:T145" si="102">P7*P174</f>
        <v>6205.157151</v>
      </c>
      <c r="Q145" s="103">
        <f t="shared" si="102"/>
        <v>6444.773402</v>
      </c>
      <c r="R145" s="103">
        <f t="shared" si="102"/>
        <v>6728.313776</v>
      </c>
      <c r="S145" s="103">
        <f t="shared" si="102"/>
        <v>7038.217208</v>
      </c>
      <c r="T145" s="103">
        <f t="shared" si="102"/>
        <v>7362.413437</v>
      </c>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row>
    <row r="146" ht="15.75" customHeight="1">
      <c r="A146" s="171"/>
      <c r="B146" s="171" t="s">
        <v>91</v>
      </c>
      <c r="C146" s="171"/>
      <c r="D146" s="172"/>
      <c r="E146" s="172"/>
      <c r="F146" s="172"/>
      <c r="G146" s="172"/>
      <c r="H146" s="172"/>
      <c r="I146" s="172"/>
      <c r="J146" s="173"/>
      <c r="K146" s="173">
        <f t="shared" ref="K146:T146" si="103">K141+K142+K143-K144-K145</f>
        <v>1312</v>
      </c>
      <c r="L146" s="173">
        <f t="shared" si="103"/>
        <v>1644</v>
      </c>
      <c r="M146" s="173">
        <f t="shared" si="103"/>
        <v>745</v>
      </c>
      <c r="N146" s="173">
        <f t="shared" si="103"/>
        <v>866</v>
      </c>
      <c r="O146" s="173">
        <f t="shared" si="103"/>
        <v>813</v>
      </c>
      <c r="P146" s="173">
        <f t="shared" si="103"/>
        <v>815.2541636</v>
      </c>
      <c r="Q146" s="173">
        <f t="shared" si="103"/>
        <v>846.7357427</v>
      </c>
      <c r="R146" s="173">
        <f t="shared" si="103"/>
        <v>883.9882192</v>
      </c>
      <c r="S146" s="173">
        <f t="shared" si="103"/>
        <v>924.7043617</v>
      </c>
      <c r="T146" s="173">
        <f t="shared" si="103"/>
        <v>967.2983394</v>
      </c>
      <c r="U146" s="279"/>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row>
    <row r="147" ht="15.75" customHeight="1">
      <c r="A147" s="280"/>
      <c r="B147" s="280"/>
      <c r="C147" s="280" t="s">
        <v>92</v>
      </c>
      <c r="D147" s="281"/>
      <c r="E147" s="281"/>
      <c r="F147" s="281"/>
      <c r="G147" s="281"/>
      <c r="H147" s="281"/>
      <c r="I147" s="281"/>
      <c r="J147" s="282"/>
      <c r="K147" s="282">
        <f t="shared" ref="K147:T147" si="104">K146/K7</f>
        <v>0.01770723675</v>
      </c>
      <c r="L147" s="282">
        <f t="shared" si="104"/>
        <v>0.01942619464</v>
      </c>
      <c r="M147" s="282">
        <f t="shared" si="104"/>
        <v>0.00765775489</v>
      </c>
      <c r="N147" s="282">
        <f t="shared" si="104"/>
        <v>0.008630827802</v>
      </c>
      <c r="O147" s="282">
        <f t="shared" si="104"/>
        <v>0.008938191253</v>
      </c>
      <c r="P147" s="282">
        <f t="shared" si="104"/>
        <v>0.008938191253</v>
      </c>
      <c r="Q147" s="282">
        <f t="shared" si="104"/>
        <v>0.008938191253</v>
      </c>
      <c r="R147" s="282">
        <f t="shared" si="104"/>
        <v>0.008938191253</v>
      </c>
      <c r="S147" s="282">
        <f t="shared" si="104"/>
        <v>0.008938191253</v>
      </c>
      <c r="T147" s="282">
        <f t="shared" si="104"/>
        <v>0.008938191253</v>
      </c>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row>
    <row r="148" ht="15.75" customHeight="1">
      <c r="A148" s="18"/>
      <c r="B148" s="18"/>
      <c r="C148" s="18"/>
      <c r="D148" s="34"/>
      <c r="E148" s="34"/>
      <c r="F148" s="34"/>
      <c r="G148" s="34"/>
      <c r="H148" s="34"/>
      <c r="I148" s="34"/>
      <c r="J148" s="284"/>
      <c r="K148" s="284"/>
      <c r="L148" s="284"/>
      <c r="M148" s="284"/>
      <c r="N148" s="284"/>
      <c r="O148" s="284"/>
      <c r="P148" s="284"/>
      <c r="Q148" s="284"/>
      <c r="R148" s="284"/>
      <c r="S148" s="284"/>
      <c r="T148" s="284"/>
    </row>
    <row r="149" ht="15.75" customHeight="1">
      <c r="A149" s="18"/>
      <c r="B149" s="18"/>
      <c r="C149" s="18"/>
      <c r="D149" s="34"/>
      <c r="E149" s="34"/>
      <c r="F149" s="34"/>
      <c r="G149" s="34"/>
      <c r="H149" s="34"/>
      <c r="I149" s="34"/>
      <c r="J149" s="284"/>
      <c r="K149" s="284"/>
      <c r="L149" s="284"/>
      <c r="M149" s="284"/>
      <c r="N149" s="284"/>
      <c r="O149" s="284"/>
      <c r="P149" s="284"/>
      <c r="Q149" s="284"/>
      <c r="R149" s="284"/>
      <c r="S149" s="284"/>
      <c r="T149" s="284"/>
    </row>
    <row r="150" ht="15.75" customHeight="1">
      <c r="A150" s="100"/>
      <c r="B150" s="285" t="s">
        <v>93</v>
      </c>
      <c r="C150" s="286"/>
      <c r="D150" s="287"/>
      <c r="E150" s="287"/>
      <c r="F150" s="287"/>
      <c r="G150" s="287"/>
      <c r="H150" s="287"/>
      <c r="I150" s="287"/>
      <c r="J150" s="288"/>
      <c r="K150" s="289">
        <v>3427.0</v>
      </c>
      <c r="L150" s="289">
        <v>3442.0</v>
      </c>
      <c r="M150" s="289">
        <v>4021.0</v>
      </c>
      <c r="N150" s="289">
        <v>4249.0</v>
      </c>
      <c r="O150" s="289">
        <v>4937.0</v>
      </c>
      <c r="P150" s="103">
        <f t="shared" ref="P150:T150" si="105">P7*P183</f>
        <v>4950.688568</v>
      </c>
      <c r="Q150" s="288">
        <f t="shared" si="105"/>
        <v>5141.862684</v>
      </c>
      <c r="R150" s="288">
        <f t="shared" si="105"/>
        <v>5368.080982</v>
      </c>
      <c r="S150" s="288">
        <f t="shared" si="105"/>
        <v>5615.332637</v>
      </c>
      <c r="T150" s="290">
        <f t="shared" si="105"/>
        <v>5873.987579</v>
      </c>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row>
    <row r="151" ht="15.75" customHeight="1">
      <c r="A151" s="100"/>
      <c r="B151" s="291" t="s">
        <v>94</v>
      </c>
      <c r="C151" s="292"/>
      <c r="D151" s="293"/>
      <c r="E151" s="293"/>
      <c r="F151" s="293"/>
      <c r="G151" s="293"/>
      <c r="H151" s="293"/>
      <c r="I151" s="293"/>
      <c r="J151" s="294"/>
      <c r="K151" s="295">
        <v>24754.0</v>
      </c>
      <c r="L151" s="295">
        <v>24326.0</v>
      </c>
      <c r="M151" s="295">
        <v>21517.0</v>
      </c>
      <c r="N151" s="295">
        <v>19277.0</v>
      </c>
      <c r="O151" s="295">
        <v>21792.0</v>
      </c>
      <c r="P151" s="297">
        <f t="shared" ref="P151:T151" si="106">O151+P215</f>
        <v>22992</v>
      </c>
      <c r="Q151" s="297">
        <f t="shared" si="106"/>
        <v>22492</v>
      </c>
      <c r="R151" s="297">
        <f t="shared" si="106"/>
        <v>21992</v>
      </c>
      <c r="S151" s="297">
        <f t="shared" si="106"/>
        <v>21492</v>
      </c>
      <c r="T151" s="298">
        <f t="shared" si="106"/>
        <v>20992</v>
      </c>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row>
    <row r="152" ht="15.75" customHeight="1">
      <c r="A152" s="100"/>
      <c r="B152" s="291" t="s">
        <v>95</v>
      </c>
      <c r="C152" s="292"/>
      <c r="D152" s="293"/>
      <c r="E152" s="293"/>
      <c r="F152" s="293"/>
      <c r="G152" s="293"/>
      <c r="H152" s="293"/>
      <c r="I152" s="293"/>
      <c r="J152" s="294"/>
      <c r="K152" s="294">
        <f t="shared" ref="K152:T152" si="107">K150+K151</f>
        <v>28181</v>
      </c>
      <c r="L152" s="294">
        <f t="shared" si="107"/>
        <v>27768</v>
      </c>
      <c r="M152" s="294">
        <f t="shared" si="107"/>
        <v>25538</v>
      </c>
      <c r="N152" s="294">
        <f t="shared" si="107"/>
        <v>23526</v>
      </c>
      <c r="O152" s="294">
        <f t="shared" si="107"/>
        <v>26729</v>
      </c>
      <c r="P152" s="297">
        <f t="shared" si="107"/>
        <v>27942.68857</v>
      </c>
      <c r="Q152" s="299">
        <f t="shared" si="107"/>
        <v>27633.86268</v>
      </c>
      <c r="R152" s="299">
        <f t="shared" si="107"/>
        <v>27360.08098</v>
      </c>
      <c r="S152" s="299">
        <f t="shared" si="107"/>
        <v>27107.33264</v>
      </c>
      <c r="T152" s="300">
        <f t="shared" si="107"/>
        <v>26865.98758</v>
      </c>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row>
    <row r="153" ht="15.75" customHeight="1">
      <c r="A153" s="100"/>
      <c r="B153" s="100"/>
      <c r="C153" s="100"/>
      <c r="D153" s="101"/>
      <c r="E153" s="101"/>
      <c r="F153" s="101"/>
      <c r="G153" s="101"/>
      <c r="H153" s="101"/>
      <c r="I153" s="101"/>
      <c r="J153" s="103"/>
      <c r="K153" s="103"/>
      <c r="L153" s="103"/>
      <c r="M153" s="103"/>
      <c r="N153" s="103"/>
      <c r="O153" s="103"/>
      <c r="P153" s="103"/>
      <c r="Q153" s="103"/>
      <c r="R153" s="103"/>
      <c r="S153" s="103"/>
      <c r="T153" s="103"/>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row>
    <row r="154" ht="15.75" customHeight="1">
      <c r="A154" s="100"/>
      <c r="B154" s="100"/>
      <c r="C154" s="100"/>
      <c r="D154" s="101"/>
      <c r="E154" s="101"/>
      <c r="F154" s="101"/>
      <c r="G154" s="101"/>
      <c r="H154" s="101"/>
      <c r="I154" s="101"/>
      <c r="J154" s="103"/>
      <c r="K154" s="103"/>
      <c r="L154" s="103"/>
      <c r="M154" s="103"/>
      <c r="N154" s="103"/>
      <c r="O154" s="103"/>
      <c r="P154" s="103"/>
      <c r="Q154" s="103"/>
      <c r="R154" s="103"/>
      <c r="S154" s="103"/>
      <c r="T154" s="103"/>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row>
    <row r="155" ht="15.75" customHeight="1">
      <c r="A155" s="171"/>
      <c r="B155" s="301" t="s">
        <v>96</v>
      </c>
      <c r="C155" s="302"/>
      <c r="D155" s="303"/>
      <c r="E155" s="303"/>
      <c r="F155" s="303"/>
      <c r="G155" s="303"/>
      <c r="H155" s="303"/>
      <c r="I155" s="303"/>
      <c r="J155" s="304"/>
      <c r="K155" s="305">
        <v>3267.0</v>
      </c>
      <c r="L155" s="306">
        <v>657.0</v>
      </c>
      <c r="M155" s="306">
        <v>14253.0</v>
      </c>
      <c r="N155" s="306">
        <v>19786.0</v>
      </c>
      <c r="O155" s="307">
        <v>17306.0</v>
      </c>
      <c r="P155" s="585">
        <f t="shared" ref="P155:T155" si="108">O155+P98+P218+P217</f>
        <v>17255.23022</v>
      </c>
      <c r="Q155" s="308">
        <f t="shared" si="108"/>
        <v>19027.59563</v>
      </c>
      <c r="R155" s="308">
        <f t="shared" si="108"/>
        <v>21516.4998</v>
      </c>
      <c r="S155" s="308">
        <f t="shared" si="108"/>
        <v>24417.23374</v>
      </c>
      <c r="T155" s="309">
        <f t="shared" si="108"/>
        <v>27593.14122</v>
      </c>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row>
    <row r="156" ht="15.75" customHeight="1">
      <c r="A156" s="111"/>
      <c r="B156" s="310" t="s">
        <v>13</v>
      </c>
      <c r="C156" s="111"/>
      <c r="D156" s="113"/>
      <c r="E156" s="113"/>
      <c r="F156" s="113"/>
      <c r="G156" s="113"/>
      <c r="H156" s="113"/>
      <c r="I156" s="113"/>
      <c r="J156" s="311"/>
      <c r="K156" s="311"/>
      <c r="L156" s="139">
        <f t="shared" ref="L156:T156" si="109">(L155/K155)-1</f>
        <v>-0.7988980716</v>
      </c>
      <c r="M156" s="139">
        <f t="shared" si="109"/>
        <v>20.69406393</v>
      </c>
      <c r="N156" s="139">
        <f t="shared" si="109"/>
        <v>0.3881989757</v>
      </c>
      <c r="O156" s="139">
        <f t="shared" si="109"/>
        <v>-0.1253411503</v>
      </c>
      <c r="P156" s="139">
        <f t="shared" si="109"/>
        <v>-0.002933651643</v>
      </c>
      <c r="Q156" s="139">
        <f t="shared" si="109"/>
        <v>0.1027146771</v>
      </c>
      <c r="R156" s="139">
        <f t="shared" si="109"/>
        <v>0.130804975</v>
      </c>
      <c r="S156" s="139">
        <f t="shared" si="109"/>
        <v>0.1348143967</v>
      </c>
      <c r="T156" s="312">
        <f t="shared" si="109"/>
        <v>0.1300682755</v>
      </c>
    </row>
    <row r="157" ht="15.75" customHeight="1">
      <c r="A157" s="100"/>
      <c r="B157" s="313" t="s">
        <v>97</v>
      </c>
      <c r="C157" s="100"/>
      <c r="D157" s="101"/>
      <c r="E157" s="101"/>
      <c r="F157" s="101"/>
      <c r="G157" s="101"/>
      <c r="H157" s="101"/>
      <c r="I157" s="101"/>
      <c r="J157" s="122"/>
      <c r="K157" s="122">
        <v>16.0</v>
      </c>
      <c r="L157" s="122">
        <v>12.0</v>
      </c>
      <c r="M157" s="122">
        <v>16.0</v>
      </c>
      <c r="N157" s="122">
        <v>17.0</v>
      </c>
      <c r="O157" s="122">
        <v>8.0</v>
      </c>
      <c r="P157" s="122">
        <f t="shared" ref="P157:T157" si="110">O157*(1+P166)</f>
        <v>11.19415114</v>
      </c>
      <c r="Q157" s="122">
        <f t="shared" si="110"/>
        <v>15.24734705</v>
      </c>
      <c r="R157" s="122">
        <f t="shared" si="110"/>
        <v>20.75057943</v>
      </c>
      <c r="S157" s="122">
        <f t="shared" si="110"/>
        <v>28.09164699</v>
      </c>
      <c r="T157" s="314">
        <f t="shared" si="110"/>
        <v>37.62872814</v>
      </c>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row>
    <row r="158" ht="15.75" customHeight="1">
      <c r="A158" s="133"/>
      <c r="B158" s="315" t="s">
        <v>98</v>
      </c>
      <c r="C158" s="316"/>
      <c r="D158" s="317"/>
      <c r="E158" s="317"/>
      <c r="F158" s="317"/>
      <c r="G158" s="317"/>
      <c r="H158" s="317"/>
      <c r="I158" s="317"/>
      <c r="J158" s="318"/>
      <c r="K158" s="318">
        <f t="shared" ref="K158:T158" si="111">K155+K157</f>
        <v>3283</v>
      </c>
      <c r="L158" s="318">
        <f t="shared" si="111"/>
        <v>669</v>
      </c>
      <c r="M158" s="318">
        <f t="shared" si="111"/>
        <v>14269</v>
      </c>
      <c r="N158" s="318">
        <f t="shared" si="111"/>
        <v>19803</v>
      </c>
      <c r="O158" s="318">
        <f t="shared" si="111"/>
        <v>17314</v>
      </c>
      <c r="P158" s="586">
        <f t="shared" si="111"/>
        <v>17266.42438</v>
      </c>
      <c r="Q158" s="318">
        <f t="shared" si="111"/>
        <v>19042.84297</v>
      </c>
      <c r="R158" s="318">
        <f t="shared" si="111"/>
        <v>21537.25038</v>
      </c>
      <c r="S158" s="318">
        <f t="shared" si="111"/>
        <v>24445.32538</v>
      </c>
      <c r="T158" s="319">
        <f t="shared" si="111"/>
        <v>27630.76995</v>
      </c>
      <c r="U158" s="320"/>
      <c r="V158" s="320"/>
      <c r="W158" s="320"/>
      <c r="X158" s="320"/>
      <c r="Y158" s="320"/>
      <c r="Z158" s="320"/>
      <c r="AA158" s="320"/>
      <c r="AB158" s="320"/>
      <c r="AC158" s="320"/>
      <c r="AD158" s="320"/>
      <c r="AE158" s="320"/>
      <c r="AF158" s="320"/>
      <c r="AG158" s="320"/>
      <c r="AH158" s="320"/>
      <c r="AI158" s="320"/>
      <c r="AJ158" s="320"/>
      <c r="AK158" s="320"/>
      <c r="AL158" s="320"/>
      <c r="AM158" s="320"/>
      <c r="AN158" s="320"/>
      <c r="AO158" s="320"/>
      <c r="AP158" s="320"/>
    </row>
    <row r="159" ht="15.75" customHeight="1">
      <c r="A159" s="18"/>
      <c r="B159" s="18"/>
      <c r="C159" s="18"/>
      <c r="D159" s="34"/>
      <c r="E159" s="34"/>
      <c r="F159" s="34"/>
      <c r="G159" s="34"/>
      <c r="H159" s="34"/>
      <c r="I159" s="34"/>
      <c r="J159" s="284"/>
      <c r="K159" s="284"/>
      <c r="L159" s="284"/>
      <c r="M159" s="284"/>
      <c r="N159" s="284"/>
      <c r="O159" s="284"/>
      <c r="P159" s="284"/>
      <c r="Q159" s="284"/>
      <c r="R159" s="284"/>
      <c r="S159" s="284"/>
      <c r="T159" s="284"/>
    </row>
    <row r="160" ht="15.75" customHeight="1">
      <c r="A160" s="171"/>
      <c r="B160" s="301" t="s">
        <v>99</v>
      </c>
      <c r="C160" s="302"/>
      <c r="D160" s="303"/>
      <c r="E160" s="303"/>
      <c r="F160" s="303"/>
      <c r="G160" s="303"/>
      <c r="H160" s="303"/>
      <c r="I160" s="303"/>
      <c r="J160" s="321"/>
      <c r="K160" s="321">
        <f t="shared" ref="K160:T160" si="112">K152-K140</f>
        <v>22438</v>
      </c>
      <c r="L160" s="321">
        <f t="shared" si="112"/>
        <v>21450</v>
      </c>
      <c r="M160" s="321">
        <f t="shared" si="112"/>
        <v>14934</v>
      </c>
      <c r="N160" s="321">
        <f t="shared" si="112"/>
        <v>15931</v>
      </c>
      <c r="O160" s="321">
        <f t="shared" si="112"/>
        <v>20657</v>
      </c>
      <c r="P160" s="325">
        <f t="shared" si="112"/>
        <v>22817.84559</v>
      </c>
      <c r="Q160" s="322">
        <f t="shared" si="112"/>
        <v>22942.32964</v>
      </c>
      <c r="R160" s="322">
        <f t="shared" si="112"/>
        <v>22408.42504</v>
      </c>
      <c r="S160" s="322">
        <f t="shared" si="112"/>
        <v>21506.12243</v>
      </c>
      <c r="T160" s="323">
        <f t="shared" si="112"/>
        <v>20361.47508</v>
      </c>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row>
    <row r="161" ht="15.75" customHeight="1">
      <c r="A161" s="171"/>
      <c r="B161" s="324" t="s">
        <v>100</v>
      </c>
      <c r="C161" s="171"/>
      <c r="D161" s="172"/>
      <c r="E161" s="172"/>
      <c r="F161" s="172"/>
      <c r="G161" s="172"/>
      <c r="H161" s="172"/>
      <c r="I161" s="172"/>
      <c r="J161" s="173"/>
      <c r="K161" s="173">
        <f t="shared" ref="K161:T161" si="113">K160-K150</f>
        <v>19011</v>
      </c>
      <c r="L161" s="173">
        <f t="shared" si="113"/>
        <v>18008</v>
      </c>
      <c r="M161" s="173">
        <f t="shared" si="113"/>
        <v>10913</v>
      </c>
      <c r="N161" s="173">
        <f t="shared" si="113"/>
        <v>11682</v>
      </c>
      <c r="O161" s="173">
        <f t="shared" si="113"/>
        <v>15720</v>
      </c>
      <c r="P161" s="325">
        <f t="shared" si="113"/>
        <v>17867.15702</v>
      </c>
      <c r="Q161" s="325">
        <f t="shared" si="113"/>
        <v>17800.46696</v>
      </c>
      <c r="R161" s="325">
        <f t="shared" si="113"/>
        <v>17040.34406</v>
      </c>
      <c r="S161" s="325">
        <f t="shared" si="113"/>
        <v>15890.7898</v>
      </c>
      <c r="T161" s="326">
        <f t="shared" si="113"/>
        <v>14487.4875</v>
      </c>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row>
    <row r="162" ht="15.75" customHeight="1">
      <c r="A162" s="129"/>
      <c r="B162" s="327" t="s">
        <v>101</v>
      </c>
      <c r="C162" s="129"/>
      <c r="D162" s="130"/>
      <c r="E162" s="130"/>
      <c r="F162" s="130"/>
      <c r="G162" s="130"/>
      <c r="H162" s="130"/>
      <c r="I162" s="130"/>
      <c r="J162" s="131"/>
      <c r="K162" s="131">
        <f t="shared" ref="K162:T162" si="114">K161/K67</f>
        <v>1.853827401</v>
      </c>
      <c r="L162" s="131">
        <f t="shared" si="114"/>
        <v>1.734540551</v>
      </c>
      <c r="M162" s="131">
        <f t="shared" si="114"/>
        <v>0.6923174523</v>
      </c>
      <c r="N162" s="131">
        <f t="shared" si="114"/>
        <v>0.7174794251</v>
      </c>
      <c r="O162" s="131">
        <f t="shared" si="114"/>
        <v>1.256896138</v>
      </c>
      <c r="P162" s="131">
        <f t="shared" si="114"/>
        <v>1.539519834</v>
      </c>
      <c r="Q162" s="131">
        <f t="shared" si="114"/>
        <v>1.401402846</v>
      </c>
      <c r="R162" s="131">
        <f t="shared" si="114"/>
        <v>1.2306904</v>
      </c>
      <c r="S162" s="131">
        <f t="shared" si="114"/>
        <v>1.056567383</v>
      </c>
      <c r="T162" s="328">
        <f t="shared" si="114"/>
        <v>0.9000747989</v>
      </c>
      <c r="U162" s="329"/>
      <c r="V162" s="329"/>
      <c r="W162" s="329"/>
      <c r="X162" s="329"/>
      <c r="Y162" s="329"/>
      <c r="Z162" s="329"/>
      <c r="AA162" s="329"/>
      <c r="AB162" s="329"/>
      <c r="AC162" s="329"/>
      <c r="AD162" s="329"/>
      <c r="AE162" s="329"/>
      <c r="AF162" s="329"/>
      <c r="AG162" s="329"/>
      <c r="AH162" s="329"/>
      <c r="AI162" s="329"/>
      <c r="AJ162" s="329"/>
      <c r="AK162" s="329"/>
      <c r="AL162" s="329"/>
      <c r="AM162" s="329"/>
      <c r="AN162" s="329"/>
      <c r="AO162" s="329"/>
      <c r="AP162" s="329"/>
    </row>
    <row r="163" ht="15.75" customHeight="1">
      <c r="A163" s="157"/>
      <c r="B163" s="330" t="s">
        <v>103</v>
      </c>
      <c r="C163" s="157"/>
      <c r="D163" s="158"/>
      <c r="E163" s="158"/>
      <c r="F163" s="158"/>
      <c r="G163" s="158"/>
      <c r="H163" s="158"/>
      <c r="I163" s="158"/>
      <c r="J163" s="331"/>
      <c r="K163" s="332">
        <f>((K74*(1+K128))/K164)</f>
        <v>0.2531948437</v>
      </c>
      <c r="L163" s="332">
        <f t="shared" ref="L163:T163" si="115">(((L74*(1+L128))/L164)+((L74*(1+L128))/K164))/2</f>
        <v>0.2671108051</v>
      </c>
      <c r="M163" s="332">
        <f t="shared" si="115"/>
        <v>0.4058079151</v>
      </c>
      <c r="N163" s="332">
        <f t="shared" si="115"/>
        <v>0.3359177423</v>
      </c>
      <c r="O163" s="332">
        <f t="shared" si="115"/>
        <v>0.2098908421</v>
      </c>
      <c r="P163" s="332">
        <f t="shared" si="115"/>
        <v>0.1724145454</v>
      </c>
      <c r="Q163" s="332">
        <f t="shared" si="115"/>
        <v>0.1811625691</v>
      </c>
      <c r="R163" s="332">
        <f t="shared" si="115"/>
        <v>0.1907952486</v>
      </c>
      <c r="S163" s="332">
        <f t="shared" si="115"/>
        <v>0.1999776977</v>
      </c>
      <c r="T163" s="333">
        <f t="shared" si="115"/>
        <v>0.2058230406</v>
      </c>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row>
    <row r="164" ht="15.75" customHeight="1">
      <c r="A164" s="264"/>
      <c r="B164" s="334" t="s">
        <v>104</v>
      </c>
      <c r="C164" s="264"/>
      <c r="D164" s="265"/>
      <c r="E164" s="265"/>
      <c r="F164" s="265"/>
      <c r="G164" s="265"/>
      <c r="H164" s="265"/>
      <c r="I164" s="265"/>
      <c r="J164" s="335"/>
      <c r="K164" s="335">
        <f t="shared" ref="K164:T164" si="116">K155+K160</f>
        <v>25705</v>
      </c>
      <c r="L164" s="335">
        <f t="shared" si="116"/>
        <v>22107</v>
      </c>
      <c r="M164" s="335">
        <f t="shared" si="116"/>
        <v>29187</v>
      </c>
      <c r="N164" s="335">
        <f t="shared" si="116"/>
        <v>35717</v>
      </c>
      <c r="O164" s="335">
        <f t="shared" si="116"/>
        <v>37963</v>
      </c>
      <c r="P164" s="335">
        <f t="shared" si="116"/>
        <v>40073.07582</v>
      </c>
      <c r="Q164" s="335">
        <f t="shared" si="116"/>
        <v>41969.92527</v>
      </c>
      <c r="R164" s="335">
        <f t="shared" si="116"/>
        <v>43924.92484</v>
      </c>
      <c r="S164" s="335">
        <f t="shared" si="116"/>
        <v>45923.35617</v>
      </c>
      <c r="T164" s="336">
        <f t="shared" si="116"/>
        <v>47954.6163</v>
      </c>
      <c r="U164" s="337"/>
      <c r="V164" s="337"/>
      <c r="W164" s="337"/>
      <c r="X164" s="337"/>
      <c r="Y164" s="337"/>
      <c r="Z164" s="337"/>
      <c r="AA164" s="337"/>
      <c r="AB164" s="337"/>
      <c r="AC164" s="337"/>
      <c r="AD164" s="337"/>
      <c r="AE164" s="337"/>
      <c r="AF164" s="337"/>
      <c r="AG164" s="337"/>
      <c r="AH164" s="337"/>
      <c r="AI164" s="337"/>
      <c r="AJ164" s="337"/>
      <c r="AK164" s="337"/>
      <c r="AL164" s="337"/>
      <c r="AM164" s="337"/>
      <c r="AN164" s="337"/>
      <c r="AO164" s="337"/>
      <c r="AP164" s="337"/>
    </row>
    <row r="165" ht="15.75" customHeight="1">
      <c r="A165" s="264"/>
      <c r="B165" s="334" t="s">
        <v>105</v>
      </c>
      <c r="C165" s="264"/>
      <c r="D165" s="265"/>
      <c r="E165" s="265"/>
      <c r="F165" s="265"/>
      <c r="G165" s="265"/>
      <c r="H165" s="265"/>
      <c r="I165" s="265"/>
      <c r="J165" s="335"/>
      <c r="K165" s="335">
        <f t="shared" ref="K165:T165" si="117">K164/K105</f>
        <v>29.57997699</v>
      </c>
      <c r="L165" s="335">
        <f t="shared" si="117"/>
        <v>25.38117107</v>
      </c>
      <c r="M165" s="335">
        <f t="shared" si="117"/>
        <v>33.24259681</v>
      </c>
      <c r="N165" s="335">
        <f t="shared" si="117"/>
        <v>40.81942857</v>
      </c>
      <c r="O165" s="335">
        <f t="shared" si="117"/>
        <v>44.14302326</v>
      </c>
      <c r="P165" s="335">
        <f t="shared" si="117"/>
        <v>47.04716833</v>
      </c>
      <c r="Q165" s="335">
        <f t="shared" si="117"/>
        <v>49.70739614</v>
      </c>
      <c r="R165" s="335">
        <f t="shared" si="117"/>
        <v>52.43433569</v>
      </c>
      <c r="S165" s="335">
        <f t="shared" si="117"/>
        <v>55.23198985</v>
      </c>
      <c r="T165" s="336">
        <f t="shared" si="117"/>
        <v>58.08592567</v>
      </c>
      <c r="U165" s="337"/>
      <c r="V165" s="337"/>
      <c r="W165" s="337"/>
      <c r="X165" s="337"/>
      <c r="Y165" s="337"/>
      <c r="Z165" s="337"/>
      <c r="AA165" s="337"/>
      <c r="AB165" s="337"/>
      <c r="AC165" s="337"/>
      <c r="AD165" s="337"/>
      <c r="AE165" s="337"/>
      <c r="AF165" s="337"/>
      <c r="AG165" s="337"/>
      <c r="AH165" s="337"/>
      <c r="AI165" s="337"/>
      <c r="AJ165" s="337"/>
      <c r="AK165" s="337"/>
      <c r="AL165" s="337"/>
      <c r="AM165" s="337"/>
      <c r="AN165" s="337"/>
      <c r="AO165" s="337"/>
      <c r="AP165" s="337"/>
    </row>
    <row r="166" ht="15.75" customHeight="1">
      <c r="A166" s="251"/>
      <c r="B166" s="338" t="s">
        <v>106</v>
      </c>
      <c r="C166" s="251"/>
      <c r="D166" s="14"/>
      <c r="E166" s="14"/>
      <c r="F166" s="14"/>
      <c r="G166" s="14"/>
      <c r="H166" s="14"/>
      <c r="I166" s="14"/>
      <c r="J166" s="339"/>
      <c r="K166" s="252">
        <f t="shared" ref="K166:T166" si="118">K101/((J155+K155)/2)</f>
        <v>4.100744421</v>
      </c>
      <c r="L166" s="252">
        <f t="shared" si="118"/>
        <v>3.475239419</v>
      </c>
      <c r="M166" s="252">
        <f t="shared" si="118"/>
        <v>1.4229293</v>
      </c>
      <c r="N166" s="252">
        <f t="shared" si="118"/>
        <v>0.6646937778</v>
      </c>
      <c r="O166" s="252">
        <f t="shared" si="118"/>
        <v>0.4077245819</v>
      </c>
      <c r="P166" s="252">
        <f t="shared" si="118"/>
        <v>0.3992688924</v>
      </c>
      <c r="Q166" s="252">
        <f t="shared" si="118"/>
        <v>0.3620815785</v>
      </c>
      <c r="R166" s="252">
        <f t="shared" si="118"/>
        <v>0.3609304857</v>
      </c>
      <c r="S166" s="252">
        <f t="shared" si="118"/>
        <v>0.3537765093</v>
      </c>
      <c r="T166" s="340">
        <f t="shared" si="118"/>
        <v>0.3394988253</v>
      </c>
      <c r="U166" s="341"/>
      <c r="V166" s="341"/>
      <c r="W166" s="341"/>
      <c r="X166" s="341"/>
      <c r="Y166" s="341"/>
      <c r="Z166" s="341"/>
      <c r="AA166" s="341"/>
      <c r="AB166" s="341"/>
      <c r="AC166" s="341"/>
      <c r="AD166" s="341"/>
      <c r="AE166" s="341"/>
      <c r="AF166" s="341"/>
      <c r="AG166" s="341"/>
      <c r="AH166" s="341"/>
      <c r="AI166" s="341"/>
      <c r="AJ166" s="341"/>
      <c r="AK166" s="341"/>
      <c r="AL166" s="341"/>
      <c r="AM166" s="341"/>
      <c r="AN166" s="341"/>
      <c r="AO166" s="341"/>
      <c r="AP166" s="341"/>
    </row>
    <row r="167" ht="15.75" customHeight="1">
      <c r="A167" s="27"/>
      <c r="B167" s="342" t="s">
        <v>107</v>
      </c>
      <c r="C167" s="343"/>
      <c r="D167" s="344"/>
      <c r="E167" s="344"/>
      <c r="F167" s="344"/>
      <c r="G167" s="344"/>
      <c r="H167" s="344"/>
      <c r="I167" s="344"/>
      <c r="J167" s="345"/>
      <c r="K167" s="345">
        <f t="shared" ref="K167:T167" si="119">K158/K105</f>
        <v>3.777905639</v>
      </c>
      <c r="L167" s="345">
        <f t="shared" si="119"/>
        <v>0.7680826636</v>
      </c>
      <c r="M167" s="345">
        <f t="shared" si="119"/>
        <v>16.25170843</v>
      </c>
      <c r="N167" s="345">
        <f t="shared" si="119"/>
        <v>22.632</v>
      </c>
      <c r="O167" s="345">
        <f t="shared" si="119"/>
        <v>20.13255814</v>
      </c>
      <c r="P167" s="191">
        <f t="shared" si="119"/>
        <v>20.27137567</v>
      </c>
      <c r="Q167" s="345">
        <f t="shared" si="119"/>
        <v>22.55353407</v>
      </c>
      <c r="R167" s="345">
        <f t="shared" si="119"/>
        <v>25.70958107</v>
      </c>
      <c r="S167" s="345">
        <f t="shared" si="119"/>
        <v>29.40037654</v>
      </c>
      <c r="T167" s="346">
        <f t="shared" si="119"/>
        <v>33.46828675</v>
      </c>
      <c r="U167" s="347"/>
      <c r="V167" s="347"/>
      <c r="W167" s="347"/>
      <c r="X167" s="347"/>
      <c r="Y167" s="347"/>
      <c r="Z167" s="347"/>
      <c r="AA167" s="347"/>
      <c r="AB167" s="347"/>
      <c r="AC167" s="347"/>
      <c r="AD167" s="347"/>
      <c r="AE167" s="347"/>
      <c r="AF167" s="347"/>
      <c r="AG167" s="347"/>
      <c r="AH167" s="347"/>
      <c r="AI167" s="347"/>
      <c r="AJ167" s="347"/>
      <c r="AK167" s="347"/>
      <c r="AL167" s="347"/>
      <c r="AM167" s="347"/>
      <c r="AN167" s="347"/>
      <c r="AO167" s="347"/>
      <c r="AP167" s="347"/>
    </row>
    <row r="168" ht="15.75" customHeight="1">
      <c r="A168" s="18"/>
      <c r="B168" s="18"/>
      <c r="C168" s="18"/>
      <c r="D168" s="34"/>
      <c r="E168" s="34"/>
      <c r="F168" s="34"/>
      <c r="G168" s="34"/>
      <c r="H168" s="34"/>
      <c r="I168" s="34"/>
      <c r="J168" s="19"/>
      <c r="K168" s="34"/>
      <c r="L168" s="34"/>
      <c r="M168" s="34"/>
      <c r="N168" s="34"/>
      <c r="O168" s="34"/>
      <c r="P168" s="34"/>
      <c r="Q168" s="34"/>
      <c r="R168" s="34"/>
      <c r="S168" s="34"/>
      <c r="T168" s="34"/>
    </row>
    <row r="169" ht="13.5" customHeight="1">
      <c r="A169" s="230"/>
      <c r="B169" s="231" t="s">
        <v>108</v>
      </c>
      <c r="C169" s="232"/>
      <c r="D169" s="233"/>
      <c r="E169" s="233"/>
      <c r="F169" s="233"/>
      <c r="G169" s="233"/>
      <c r="H169" s="233"/>
      <c r="I169" s="233"/>
      <c r="J169" s="348"/>
      <c r="K169" s="233"/>
      <c r="L169" s="233"/>
      <c r="M169" s="233"/>
      <c r="N169" s="233"/>
      <c r="O169" s="234"/>
      <c r="P169" s="235"/>
      <c r="Q169" s="236"/>
      <c r="R169" s="233"/>
      <c r="S169" s="233"/>
      <c r="T169" s="233"/>
    </row>
    <row r="170" ht="15.75" customHeight="1" outlineLevel="1">
      <c r="A170" s="349"/>
      <c r="B170" s="350" t="s">
        <v>109</v>
      </c>
      <c r="C170" s="350"/>
      <c r="D170" s="351"/>
      <c r="E170" s="351"/>
      <c r="F170" s="351"/>
      <c r="G170" s="351"/>
      <c r="H170" s="351"/>
      <c r="I170" s="351"/>
      <c r="J170" s="352"/>
      <c r="K170" s="352">
        <f t="shared" ref="K170:O170" si="120">K141/K7</f>
        <v>0.1325883337</v>
      </c>
      <c r="L170" s="352">
        <f t="shared" si="120"/>
        <v>0.1303232973</v>
      </c>
      <c r="M170" s="352">
        <f t="shared" si="120"/>
        <v>0.1320320289</v>
      </c>
      <c r="N170" s="352">
        <f t="shared" si="120"/>
        <v>0.128475752</v>
      </c>
      <c r="O170" s="353">
        <f t="shared" si="120"/>
        <v>0.1259152576</v>
      </c>
      <c r="P170" s="354">
        <f t="shared" ref="P170:T170" si="121">O170</f>
        <v>0.1259152576</v>
      </c>
      <c r="Q170" s="355">
        <f t="shared" si="121"/>
        <v>0.1259152576</v>
      </c>
      <c r="R170" s="352">
        <f t="shared" si="121"/>
        <v>0.1259152576</v>
      </c>
      <c r="S170" s="352">
        <f t="shared" si="121"/>
        <v>0.1259152576</v>
      </c>
      <c r="T170" s="352">
        <f t="shared" si="121"/>
        <v>0.1259152576</v>
      </c>
    </row>
    <row r="171" ht="15.75" customHeight="1" outlineLevel="1">
      <c r="A171" s="349"/>
      <c r="B171" s="350" t="s">
        <v>110</v>
      </c>
      <c r="C171" s="350"/>
      <c r="D171" s="351"/>
      <c r="E171" s="351"/>
      <c r="F171" s="351"/>
      <c r="G171" s="351"/>
      <c r="H171" s="351"/>
      <c r="I171" s="351"/>
      <c r="J171" s="352"/>
      <c r="K171" s="356">
        <f t="shared" ref="K171:O171" si="122">K142/K7</f>
        <v>0.006896644803</v>
      </c>
      <c r="L171" s="356">
        <f t="shared" si="122"/>
        <v>0.00732618046</v>
      </c>
      <c r="M171" s="356">
        <f t="shared" si="122"/>
        <v>0.007369946653</v>
      </c>
      <c r="N171" s="356">
        <f t="shared" si="122"/>
        <v>0.008860053021</v>
      </c>
      <c r="O171" s="357">
        <f t="shared" si="122"/>
        <v>0.01027946965</v>
      </c>
      <c r="P171" s="354">
        <f t="shared" ref="P171:T171" si="123">O171</f>
        <v>0.01027946965</v>
      </c>
      <c r="Q171" s="355">
        <f t="shared" si="123"/>
        <v>0.01027946965</v>
      </c>
      <c r="R171" s="352">
        <f t="shared" si="123"/>
        <v>0.01027946965</v>
      </c>
      <c r="S171" s="352">
        <f t="shared" si="123"/>
        <v>0.01027946965</v>
      </c>
      <c r="T171" s="352">
        <f t="shared" si="123"/>
        <v>0.01027946965</v>
      </c>
    </row>
    <row r="172" ht="15.75" customHeight="1" outlineLevel="1">
      <c r="A172" s="349"/>
      <c r="B172" s="350" t="s">
        <v>111</v>
      </c>
      <c r="C172" s="350"/>
      <c r="D172" s="351"/>
      <c r="E172" s="351"/>
      <c r="F172" s="351"/>
      <c r="G172" s="351"/>
      <c r="H172" s="351"/>
      <c r="I172" s="351"/>
      <c r="J172" s="352"/>
      <c r="K172" s="352">
        <f t="shared" ref="K172:O172" si="124">K143/K7</f>
        <v>0.01383377871</v>
      </c>
      <c r="L172" s="352">
        <f t="shared" si="124"/>
        <v>0.0265751288</v>
      </c>
      <c r="M172" s="352">
        <f t="shared" si="124"/>
        <v>0.0078941688</v>
      </c>
      <c r="N172" s="352">
        <f t="shared" si="124"/>
        <v>0.008391636269</v>
      </c>
      <c r="O172" s="353">
        <f t="shared" si="124"/>
        <v>0.01047736318</v>
      </c>
      <c r="P172" s="354">
        <f t="shared" ref="P172:T172" si="125">O172</f>
        <v>0.01047736318</v>
      </c>
      <c r="Q172" s="355">
        <f t="shared" si="125"/>
        <v>0.01047736318</v>
      </c>
      <c r="R172" s="352">
        <f t="shared" si="125"/>
        <v>0.01047736318</v>
      </c>
      <c r="S172" s="352">
        <f t="shared" si="125"/>
        <v>0.01047736318</v>
      </c>
      <c r="T172" s="352">
        <f t="shared" si="125"/>
        <v>0.01047736318</v>
      </c>
    </row>
    <row r="173" ht="15.75" customHeight="1" outlineLevel="1">
      <c r="A173" s="358"/>
      <c r="B173" s="359" t="s">
        <v>112</v>
      </c>
      <c r="C173" s="359"/>
      <c r="D173" s="360"/>
      <c r="E173" s="360"/>
      <c r="F173" s="360"/>
      <c r="G173" s="360"/>
      <c r="H173" s="360"/>
      <c r="I173" s="360"/>
      <c r="J173" s="361"/>
      <c r="K173" s="361">
        <f t="shared" ref="K173:O173" si="126">K144/K7</f>
        <v>0.07497233244</v>
      </c>
      <c r="L173" s="361">
        <f t="shared" si="126"/>
        <v>0.07627499173</v>
      </c>
      <c r="M173" s="361">
        <f t="shared" si="126"/>
        <v>0.07732790609</v>
      </c>
      <c r="N173" s="361">
        <f t="shared" si="126"/>
        <v>0.07489684865</v>
      </c>
      <c r="O173" s="362">
        <f t="shared" si="126"/>
        <v>0.06970250005</v>
      </c>
      <c r="P173" s="363">
        <f t="shared" ref="P173:T173" si="127">O173</f>
        <v>0.06970250005</v>
      </c>
      <c r="Q173" s="364">
        <f t="shared" si="127"/>
        <v>0.06970250005</v>
      </c>
      <c r="R173" s="361">
        <f t="shared" si="127"/>
        <v>0.06970250005</v>
      </c>
      <c r="S173" s="361">
        <f t="shared" si="127"/>
        <v>0.06970250005</v>
      </c>
      <c r="T173" s="361">
        <f t="shared" si="127"/>
        <v>0.06970250005</v>
      </c>
    </row>
    <row r="174" ht="15.75" customHeight="1" outlineLevel="1">
      <c r="A174" s="358"/>
      <c r="B174" s="359" t="s">
        <v>113</v>
      </c>
      <c r="C174" s="359"/>
      <c r="D174" s="360"/>
      <c r="E174" s="360"/>
      <c r="F174" s="360"/>
      <c r="G174" s="360"/>
      <c r="H174" s="360"/>
      <c r="I174" s="360"/>
      <c r="J174" s="361"/>
      <c r="K174" s="361">
        <f t="shared" ref="K174:O174" si="128">K145/K7</f>
        <v>0.06063918806</v>
      </c>
      <c r="L174" s="361">
        <f t="shared" si="128"/>
        <v>0.06852342014</v>
      </c>
      <c r="M174" s="361">
        <f t="shared" si="128"/>
        <v>0.06231048342</v>
      </c>
      <c r="N174" s="361">
        <f t="shared" si="128"/>
        <v>0.06219976479</v>
      </c>
      <c r="O174" s="362">
        <f t="shared" si="128"/>
        <v>0.06803139911</v>
      </c>
      <c r="P174" s="363">
        <f t="shared" ref="P174:T174" si="129">O174</f>
        <v>0.06803139911</v>
      </c>
      <c r="Q174" s="364">
        <f t="shared" si="129"/>
        <v>0.06803139911</v>
      </c>
      <c r="R174" s="361">
        <f t="shared" si="129"/>
        <v>0.06803139911</v>
      </c>
      <c r="S174" s="361">
        <f t="shared" si="129"/>
        <v>0.06803139911</v>
      </c>
      <c r="T174" s="361">
        <f t="shared" si="129"/>
        <v>0.06803139911</v>
      </c>
    </row>
    <row r="175" ht="15.75" customHeight="1" outlineLevel="1">
      <c r="A175" s="18"/>
      <c r="B175" s="18"/>
      <c r="C175" s="18"/>
      <c r="D175" s="34"/>
      <c r="E175" s="34"/>
      <c r="F175" s="34"/>
      <c r="G175" s="34"/>
      <c r="H175" s="34"/>
      <c r="I175" s="34"/>
      <c r="J175" s="365"/>
      <c r="K175" s="365"/>
      <c r="L175" s="365"/>
      <c r="M175" s="365"/>
      <c r="N175" s="365"/>
      <c r="O175" s="365"/>
      <c r="P175" s="365"/>
      <c r="Q175" s="365"/>
      <c r="R175" s="365"/>
      <c r="S175" s="365"/>
      <c r="T175" s="365"/>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ht="15.75" customHeight="1" outlineLevel="1">
      <c r="A176" s="366"/>
      <c r="B176" s="367" t="s">
        <v>114</v>
      </c>
      <c r="C176" s="367"/>
      <c r="D176" s="368"/>
      <c r="E176" s="368"/>
      <c r="F176" s="368"/>
      <c r="G176" s="368"/>
      <c r="H176" s="368"/>
      <c r="I176" s="368"/>
      <c r="J176" s="369"/>
      <c r="K176" s="369">
        <f t="shared" ref="K176:T176" si="130">K146-J146</f>
        <v>1312</v>
      </c>
      <c r="L176" s="369">
        <f t="shared" si="130"/>
        <v>332</v>
      </c>
      <c r="M176" s="369">
        <f t="shared" si="130"/>
        <v>-899</v>
      </c>
      <c r="N176" s="369">
        <f t="shared" si="130"/>
        <v>121</v>
      </c>
      <c r="O176" s="370">
        <f t="shared" si="130"/>
        <v>-53</v>
      </c>
      <c r="P176" s="371">
        <f t="shared" si="130"/>
        <v>2.254163565</v>
      </c>
      <c r="Q176" s="372">
        <f t="shared" si="130"/>
        <v>31.48157918</v>
      </c>
      <c r="R176" s="369">
        <f t="shared" si="130"/>
        <v>37.25247642</v>
      </c>
      <c r="S176" s="369">
        <f t="shared" si="130"/>
        <v>40.71614251</v>
      </c>
      <c r="T176" s="369">
        <f t="shared" si="130"/>
        <v>42.59397773</v>
      </c>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row>
    <row r="177" ht="15.75" customHeight="1" outlineLevel="1">
      <c r="A177" s="111"/>
      <c r="B177" s="111"/>
      <c r="C177" s="111"/>
      <c r="D177" s="113"/>
      <c r="E177" s="113"/>
      <c r="F177" s="113"/>
      <c r="G177" s="113"/>
      <c r="H177" s="113"/>
      <c r="I177" s="113"/>
      <c r="J177" s="373"/>
      <c r="K177" s="373"/>
      <c r="L177" s="373"/>
      <c r="M177" s="373"/>
      <c r="N177" s="373"/>
      <c r="O177" s="373"/>
      <c r="P177" s="373"/>
      <c r="Q177" s="373"/>
      <c r="R177" s="373"/>
      <c r="S177" s="373"/>
      <c r="T177" s="373"/>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row>
    <row r="178" ht="15.75" customHeight="1" outlineLevel="1">
      <c r="A178" s="111"/>
      <c r="B178" s="111" t="s">
        <v>115</v>
      </c>
      <c r="C178" s="111"/>
      <c r="D178" s="113"/>
      <c r="E178" s="113"/>
      <c r="F178" s="113"/>
      <c r="G178" s="113"/>
      <c r="H178" s="113"/>
      <c r="I178" s="113"/>
      <c r="J178" s="374"/>
      <c r="K178" s="374" t="str">
        <f t="shared" ref="K178:O178" si="131">(K141/J7)*365</f>
        <v>#DIV/0!</v>
      </c>
      <c r="L178" s="374">
        <f t="shared" si="131"/>
        <v>54.33078252</v>
      </c>
      <c r="M178" s="374">
        <f t="shared" si="131"/>
        <v>55.40039939</v>
      </c>
      <c r="N178" s="374">
        <f t="shared" si="131"/>
        <v>48.36427272</v>
      </c>
      <c r="O178" s="374">
        <f t="shared" si="131"/>
        <v>41.66263031</v>
      </c>
      <c r="P178" s="374">
        <f t="shared" ref="P178:T178" si="132">(P141/P7)*365</f>
        <v>45.95906902</v>
      </c>
      <c r="Q178" s="374">
        <f t="shared" si="132"/>
        <v>45.95906902</v>
      </c>
      <c r="R178" s="374">
        <f t="shared" si="132"/>
        <v>45.95906902</v>
      </c>
      <c r="S178" s="374">
        <f t="shared" si="132"/>
        <v>45.95906902</v>
      </c>
      <c r="T178" s="374">
        <f t="shared" si="132"/>
        <v>45.95906902</v>
      </c>
    </row>
    <row r="179" ht="15.75" customHeight="1" outlineLevel="1">
      <c r="A179" s="111"/>
      <c r="B179" s="111" t="s">
        <v>116</v>
      </c>
      <c r="C179" s="111"/>
      <c r="D179" s="113"/>
      <c r="E179" s="113"/>
      <c r="F179" s="113"/>
      <c r="G179" s="113"/>
      <c r="H179" s="113"/>
      <c r="I179" s="113"/>
      <c r="J179" s="374"/>
      <c r="K179" s="374" t="str">
        <f t="shared" ref="K179:T179" si="133">ABS(K142/K53*365)</f>
        <v>#DIV/0!</v>
      </c>
      <c r="L179" s="374" t="str">
        <f t="shared" si="133"/>
        <v>#DIV/0!</v>
      </c>
      <c r="M179" s="374" t="str">
        <f t="shared" si="133"/>
        <v>#DIV/0!</v>
      </c>
      <c r="N179" s="374" t="str">
        <f t="shared" si="133"/>
        <v>#DIV/0!</v>
      </c>
      <c r="O179" s="374" t="str">
        <f t="shared" si="133"/>
        <v>#DIV/0!</v>
      </c>
      <c r="P179" s="374" t="str">
        <f t="shared" si="133"/>
        <v>#DIV/0!</v>
      </c>
      <c r="Q179" s="374" t="str">
        <f t="shared" si="133"/>
        <v>#DIV/0!</v>
      </c>
      <c r="R179" s="374" t="str">
        <f t="shared" si="133"/>
        <v>#DIV/0!</v>
      </c>
      <c r="S179" s="374" t="str">
        <f t="shared" si="133"/>
        <v>#DIV/0!</v>
      </c>
      <c r="T179" s="374" t="str">
        <f t="shared" si="133"/>
        <v>#DIV/0!</v>
      </c>
    </row>
    <row r="180" ht="15.75" customHeight="1" outlineLevel="1">
      <c r="A180" s="111"/>
      <c r="B180" s="111" t="s">
        <v>117</v>
      </c>
      <c r="C180" s="111"/>
      <c r="D180" s="113"/>
      <c r="E180" s="113"/>
      <c r="F180" s="113"/>
      <c r="G180" s="113"/>
      <c r="H180" s="113"/>
      <c r="I180" s="113"/>
      <c r="J180" s="374"/>
      <c r="K180" s="374" t="str">
        <f t="shared" ref="K180:T180" si="134">ABS(K144/K53*365)</f>
        <v>#DIV/0!</v>
      </c>
      <c r="L180" s="374" t="str">
        <f t="shared" si="134"/>
        <v>#DIV/0!</v>
      </c>
      <c r="M180" s="374" t="str">
        <f t="shared" si="134"/>
        <v>#DIV/0!</v>
      </c>
      <c r="N180" s="374" t="str">
        <f t="shared" si="134"/>
        <v>#DIV/0!</v>
      </c>
      <c r="O180" s="374" t="str">
        <f t="shared" si="134"/>
        <v>#DIV/0!</v>
      </c>
      <c r="P180" s="374" t="str">
        <f t="shared" si="134"/>
        <v>#DIV/0!</v>
      </c>
      <c r="Q180" s="374" t="str">
        <f t="shared" si="134"/>
        <v>#DIV/0!</v>
      </c>
      <c r="R180" s="374" t="str">
        <f t="shared" si="134"/>
        <v>#DIV/0!</v>
      </c>
      <c r="S180" s="374" t="str">
        <f t="shared" si="134"/>
        <v>#DIV/0!</v>
      </c>
      <c r="T180" s="374" t="str">
        <f t="shared" si="134"/>
        <v>#DIV/0!</v>
      </c>
    </row>
    <row r="181" ht="15.75" customHeight="1" outlineLevel="1">
      <c r="A181" s="366"/>
      <c r="B181" s="367" t="s">
        <v>118</v>
      </c>
      <c r="C181" s="367"/>
      <c r="D181" s="368"/>
      <c r="E181" s="368"/>
      <c r="F181" s="368"/>
      <c r="G181" s="368"/>
      <c r="H181" s="368"/>
      <c r="I181" s="368"/>
      <c r="J181" s="375"/>
      <c r="K181" s="375" t="str">
        <f t="shared" ref="K181:T181" si="135">K178+K179-K180</f>
        <v>#DIV/0!</v>
      </c>
      <c r="L181" s="375" t="str">
        <f t="shared" si="135"/>
        <v>#DIV/0!</v>
      </c>
      <c r="M181" s="375" t="str">
        <f t="shared" si="135"/>
        <v>#DIV/0!</v>
      </c>
      <c r="N181" s="375" t="str">
        <f t="shared" si="135"/>
        <v>#DIV/0!</v>
      </c>
      <c r="O181" s="376" t="str">
        <f t="shared" si="135"/>
        <v>#DIV/0!</v>
      </c>
      <c r="P181" s="377" t="str">
        <f t="shared" si="135"/>
        <v>#DIV/0!</v>
      </c>
      <c r="Q181" s="378" t="str">
        <f t="shared" si="135"/>
        <v>#DIV/0!</v>
      </c>
      <c r="R181" s="375" t="str">
        <f t="shared" si="135"/>
        <v>#DIV/0!</v>
      </c>
      <c r="S181" s="375" t="str">
        <f t="shared" si="135"/>
        <v>#DIV/0!</v>
      </c>
      <c r="T181" s="375" t="str">
        <f t="shared" si="135"/>
        <v>#DIV/0!</v>
      </c>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row>
    <row r="182" outlineLevel="1">
      <c r="B182" s="11"/>
      <c r="C182" s="11"/>
      <c r="D182" s="11"/>
      <c r="E182" s="11"/>
      <c r="F182" s="11"/>
      <c r="G182" s="11"/>
      <c r="H182" s="11"/>
      <c r="I182" s="11"/>
      <c r="J182" s="19"/>
      <c r="K182" s="19"/>
      <c r="L182" s="19"/>
      <c r="M182" s="19"/>
      <c r="N182" s="19"/>
      <c r="O182" s="19"/>
      <c r="P182" s="19"/>
      <c r="Q182" s="19"/>
      <c r="R182" s="19"/>
      <c r="S182" s="19"/>
      <c r="T182" s="19"/>
    </row>
    <row r="183" outlineLevel="1">
      <c r="B183" s="11" t="s">
        <v>119</v>
      </c>
      <c r="C183" s="11"/>
      <c r="D183" s="11"/>
      <c r="E183" s="11"/>
      <c r="F183" s="11"/>
      <c r="G183" s="11"/>
      <c r="H183" s="11"/>
      <c r="I183" s="11"/>
      <c r="J183" s="19"/>
      <c r="K183" s="35">
        <f t="shared" ref="K183:O183" si="136">K150/K7</f>
        <v>0.0462520582</v>
      </c>
      <c r="L183" s="35">
        <f t="shared" si="136"/>
        <v>0.04067211798</v>
      </c>
      <c r="M183" s="35">
        <f t="shared" si="136"/>
        <v>0.04133131868</v>
      </c>
      <c r="N183" s="35">
        <f t="shared" si="136"/>
        <v>0.04234686759</v>
      </c>
      <c r="O183" s="35">
        <f t="shared" si="136"/>
        <v>0.05427779854</v>
      </c>
      <c r="P183" s="35">
        <f t="shared" ref="P183:T183" si="137">O183</f>
        <v>0.05427779854</v>
      </c>
      <c r="Q183" s="35">
        <f t="shared" si="137"/>
        <v>0.05427779854</v>
      </c>
      <c r="R183" s="35">
        <f t="shared" si="137"/>
        <v>0.05427779854</v>
      </c>
      <c r="S183" s="35">
        <f t="shared" si="137"/>
        <v>0.05427779854</v>
      </c>
      <c r="T183" s="35">
        <f t="shared" si="137"/>
        <v>0.05427779854</v>
      </c>
    </row>
    <row r="184" ht="15.75" customHeight="1">
      <c r="A184" s="379"/>
      <c r="B184" s="113"/>
      <c r="C184" s="113"/>
      <c r="D184" s="113"/>
      <c r="E184" s="113"/>
      <c r="F184" s="113"/>
      <c r="G184" s="113"/>
      <c r="H184" s="113"/>
      <c r="I184" s="113"/>
      <c r="J184" s="113"/>
      <c r="K184" s="113"/>
      <c r="L184" s="113"/>
      <c r="M184" s="113"/>
      <c r="N184" s="113"/>
      <c r="O184" s="113"/>
      <c r="P184" s="113"/>
      <c r="Q184" s="113"/>
      <c r="R184" s="113"/>
      <c r="S184" s="379"/>
    </row>
    <row r="185" ht="15.75" customHeight="1">
      <c r="A185" s="380"/>
      <c r="B185" s="16" t="s">
        <v>120</v>
      </c>
      <c r="C185" s="17"/>
      <c r="D185" s="17"/>
      <c r="E185" s="17"/>
      <c r="F185" s="17"/>
      <c r="G185" s="17"/>
      <c r="H185" s="17"/>
      <c r="I185" s="17"/>
      <c r="J185" s="17"/>
      <c r="K185" s="17"/>
      <c r="L185" s="17"/>
      <c r="M185" s="17"/>
      <c r="N185" s="17"/>
      <c r="O185" s="17"/>
      <c r="P185" s="17"/>
      <c r="Q185" s="17"/>
      <c r="R185" s="17"/>
      <c r="S185" s="17"/>
      <c r="T185" s="17"/>
    </row>
    <row r="186" ht="15.75" customHeight="1">
      <c r="A186" s="18"/>
      <c r="B186" s="18"/>
      <c r="C186" s="18"/>
      <c r="D186" s="34"/>
      <c r="E186" s="34"/>
      <c r="F186" s="34"/>
      <c r="G186" s="34"/>
      <c r="H186" s="34"/>
      <c r="I186" s="34"/>
      <c r="J186" s="34"/>
      <c r="K186" s="34"/>
      <c r="L186" s="34"/>
      <c r="M186" s="34"/>
      <c r="N186" s="34"/>
      <c r="O186" s="34"/>
      <c r="P186" s="34"/>
      <c r="Q186" s="34"/>
      <c r="R186" s="34"/>
      <c r="S186" s="34"/>
    </row>
    <row r="187" ht="15.75" customHeight="1">
      <c r="A187" s="18"/>
      <c r="B187" s="18"/>
      <c r="C187" s="18"/>
      <c r="D187" s="34"/>
      <c r="E187" s="34"/>
      <c r="F187" s="34"/>
      <c r="G187" s="34"/>
      <c r="H187" s="34"/>
      <c r="I187" s="34"/>
      <c r="J187" s="34"/>
      <c r="K187" s="34"/>
      <c r="L187" s="34"/>
      <c r="M187" s="34"/>
      <c r="N187" s="34"/>
      <c r="O187" s="34"/>
      <c r="P187" s="34"/>
      <c r="Q187" s="34"/>
      <c r="R187" s="34"/>
      <c r="S187" s="34"/>
    </row>
    <row r="188" ht="15.75" customHeight="1">
      <c r="A188" s="1"/>
      <c r="B188" s="20"/>
      <c r="C188" s="20"/>
      <c r="D188" s="21"/>
      <c r="E188" s="22">
        <v>2013.0</v>
      </c>
      <c r="F188" s="22">
        <v>2014.0</v>
      </c>
      <c r="G188" s="22">
        <v>2015.0</v>
      </c>
      <c r="H188" s="22">
        <v>2016.0</v>
      </c>
      <c r="I188" s="22">
        <v>2017.0</v>
      </c>
      <c r="J188" s="22"/>
      <c r="K188" s="23">
        <v>2019.0</v>
      </c>
      <c r="L188" s="23">
        <v>2020.0</v>
      </c>
      <c r="M188" s="23">
        <v>2021.0</v>
      </c>
      <c r="N188" s="23">
        <v>2022.0</v>
      </c>
      <c r="O188" s="23">
        <v>2023.0</v>
      </c>
      <c r="P188" s="24">
        <v>2024.0</v>
      </c>
      <c r="Q188" s="24">
        <v>2025.0</v>
      </c>
      <c r="R188" s="24">
        <v>2026.0</v>
      </c>
      <c r="S188" s="24">
        <v>2027.0</v>
      </c>
      <c r="T188" s="24">
        <v>2028.0</v>
      </c>
      <c r="V188" s="25" t="s">
        <v>6</v>
      </c>
      <c r="W188" s="26"/>
      <c r="X188" s="25" t="s">
        <v>7</v>
      </c>
      <c r="Y188" s="26"/>
    </row>
    <row r="189" ht="15.75" customHeight="1">
      <c r="A189" s="100"/>
      <c r="B189" s="100" t="s">
        <v>121</v>
      </c>
      <c r="C189" s="100"/>
      <c r="D189" s="101"/>
      <c r="E189" s="101"/>
      <c r="F189" s="101"/>
      <c r="G189" s="101"/>
      <c r="H189" s="101"/>
      <c r="I189" s="101"/>
      <c r="J189" s="103"/>
      <c r="K189" s="103">
        <f t="shared" ref="K189:T189" si="138">K98</f>
        <v>4537</v>
      </c>
      <c r="L189" s="103">
        <f t="shared" si="138"/>
        <v>1343</v>
      </c>
      <c r="M189" s="103">
        <f t="shared" si="138"/>
        <v>12890</v>
      </c>
      <c r="N189" s="103">
        <f t="shared" si="138"/>
        <v>11548</v>
      </c>
      <c r="O189" s="103">
        <f t="shared" si="138"/>
        <v>6708</v>
      </c>
      <c r="P189" s="103">
        <f t="shared" si="138"/>
        <v>6514.612055</v>
      </c>
      <c r="Q189" s="103">
        <f t="shared" si="138"/>
        <v>6222.171429</v>
      </c>
      <c r="R189" s="103">
        <f t="shared" si="138"/>
        <v>6970.300027</v>
      </c>
      <c r="S189" s="103">
        <f t="shared" si="138"/>
        <v>7778.637954</v>
      </c>
      <c r="T189" s="103">
        <f t="shared" si="138"/>
        <v>8482.230599</v>
      </c>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row>
    <row r="190" ht="15.75" customHeight="1">
      <c r="A190" s="100"/>
      <c r="B190" s="100" t="s">
        <v>122</v>
      </c>
      <c r="C190" s="100"/>
      <c r="D190" s="101"/>
      <c r="E190" s="101"/>
      <c r="F190" s="101"/>
      <c r="G190" s="101"/>
      <c r="H190" s="101"/>
      <c r="I190" s="101"/>
      <c r="J190" s="266"/>
      <c r="K190" s="268">
        <v>2360.0</v>
      </c>
      <c r="L190" s="268">
        <v>2698.0</v>
      </c>
      <c r="M190" s="268">
        <v>2953.0</v>
      </c>
      <c r="N190" s="268">
        <v>3188.0</v>
      </c>
      <c r="O190" s="268">
        <v>3366.0</v>
      </c>
      <c r="P190" s="273">
        <f t="shared" ref="P190:T190" si="139">ABS(P61*P242)</f>
        <v>3375.332736</v>
      </c>
      <c r="Q190" s="274">
        <f t="shared" si="139"/>
        <v>3505.673444</v>
      </c>
      <c r="R190" s="266">
        <f t="shared" si="139"/>
        <v>3659.906944</v>
      </c>
      <c r="S190" s="266">
        <f t="shared" si="139"/>
        <v>3828.480789</v>
      </c>
      <c r="T190" s="266">
        <f t="shared" si="139"/>
        <v>4004.829287</v>
      </c>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row>
    <row r="191" ht="15.75" customHeight="1">
      <c r="A191" s="100"/>
      <c r="B191" s="100" t="s">
        <v>123</v>
      </c>
      <c r="C191" s="100"/>
      <c r="D191" s="101"/>
      <c r="E191" s="101"/>
      <c r="F191" s="101"/>
      <c r="G191" s="101"/>
      <c r="H191" s="101"/>
      <c r="I191" s="101"/>
      <c r="J191" s="103"/>
      <c r="K191" s="188"/>
      <c r="L191" s="188"/>
      <c r="M191" s="188"/>
      <c r="N191" s="188"/>
      <c r="O191" s="188"/>
      <c r="P191" s="103">
        <f t="shared" ref="P191:T191" si="140">ABS(P61*P243)</f>
        <v>0</v>
      </c>
      <c r="Q191" s="103">
        <f t="shared" si="140"/>
        <v>0</v>
      </c>
      <c r="R191" s="103">
        <f t="shared" si="140"/>
        <v>0</v>
      </c>
      <c r="S191" s="103">
        <f t="shared" si="140"/>
        <v>0</v>
      </c>
      <c r="T191" s="103">
        <f t="shared" si="140"/>
        <v>0</v>
      </c>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row>
    <row r="192" ht="15.75" customHeight="1">
      <c r="A192" s="100"/>
      <c r="B192" s="100" t="s">
        <v>124</v>
      </c>
      <c r="C192" s="100"/>
      <c r="D192" s="101"/>
      <c r="E192" s="101"/>
      <c r="F192" s="101"/>
      <c r="G192" s="101"/>
      <c r="H192" s="101"/>
      <c r="I192" s="101"/>
      <c r="J192" s="103"/>
      <c r="K192" s="188">
        <v>74.0</v>
      </c>
      <c r="L192" s="269">
        <v>917.0</v>
      </c>
      <c r="M192" s="188">
        <v>137.0</v>
      </c>
      <c r="N192" s="188">
        <v>123.0</v>
      </c>
      <c r="O192" s="188">
        <v>265.0</v>
      </c>
      <c r="P192" s="103">
        <f t="shared" ref="P192:T192" si="141">P7*P244</f>
        <v>0</v>
      </c>
      <c r="Q192" s="103">
        <f t="shared" si="141"/>
        <v>0</v>
      </c>
      <c r="R192" s="103">
        <f t="shared" si="141"/>
        <v>0</v>
      </c>
      <c r="S192" s="103">
        <f t="shared" si="141"/>
        <v>0</v>
      </c>
      <c r="T192" s="103">
        <f t="shared" si="141"/>
        <v>0</v>
      </c>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row>
    <row r="193" ht="15.75" customHeight="1">
      <c r="A193" s="100"/>
      <c r="B193" s="100" t="s">
        <v>125</v>
      </c>
      <c r="C193" s="100"/>
      <c r="D193" s="101"/>
      <c r="E193" s="101"/>
      <c r="F193" s="101"/>
      <c r="G193" s="101"/>
      <c r="H193" s="101"/>
      <c r="I193" s="101"/>
      <c r="J193" s="103"/>
      <c r="K193" s="188"/>
      <c r="L193" s="188"/>
      <c r="M193" s="188"/>
      <c r="N193" s="188"/>
      <c r="O193" s="188"/>
      <c r="P193" s="103">
        <v>0.0</v>
      </c>
      <c r="Q193" s="103">
        <f t="shared" ref="Q193:T193" si="142">Q7*Q245</f>
        <v>0</v>
      </c>
      <c r="R193" s="103">
        <f t="shared" si="142"/>
        <v>0</v>
      </c>
      <c r="S193" s="103">
        <f t="shared" si="142"/>
        <v>0</v>
      </c>
      <c r="T193" s="103">
        <f t="shared" si="142"/>
        <v>0</v>
      </c>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row>
    <row r="194" ht="15.75" customHeight="1">
      <c r="A194" s="185"/>
      <c r="B194" s="381" t="s">
        <v>126</v>
      </c>
      <c r="C194" s="185"/>
      <c r="D194" s="186"/>
      <c r="E194" s="186"/>
      <c r="F194" s="186"/>
      <c r="G194" s="186"/>
      <c r="H194" s="186"/>
      <c r="I194" s="186"/>
      <c r="J194" s="188"/>
      <c r="K194" s="188"/>
      <c r="L194" s="190"/>
      <c r="M194" s="190"/>
      <c r="N194" s="190"/>
      <c r="O194" s="190"/>
      <c r="P194" s="269">
        <f t="shared" ref="P194:T194" si="143">P7*P246</f>
        <v>0</v>
      </c>
      <c r="Q194" s="269">
        <f t="shared" si="143"/>
        <v>0</v>
      </c>
      <c r="R194" s="269">
        <f t="shared" si="143"/>
        <v>0</v>
      </c>
      <c r="S194" s="269">
        <f t="shared" si="143"/>
        <v>0</v>
      </c>
      <c r="T194" s="269">
        <f t="shared" si="143"/>
        <v>0</v>
      </c>
      <c r="U194" s="382"/>
      <c r="V194" s="382"/>
      <c r="W194" s="382"/>
      <c r="X194" s="382"/>
      <c r="Y194" s="382"/>
      <c r="Z194" s="382"/>
      <c r="AA194" s="382"/>
      <c r="AB194" s="382"/>
      <c r="AC194" s="382"/>
      <c r="AD194" s="382"/>
      <c r="AE194" s="382"/>
      <c r="AF194" s="382"/>
      <c r="AG194" s="382"/>
      <c r="AH194" s="382"/>
      <c r="AI194" s="382"/>
      <c r="AJ194" s="382"/>
      <c r="AK194" s="382"/>
      <c r="AL194" s="382"/>
      <c r="AM194" s="382"/>
      <c r="AN194" s="382"/>
      <c r="AO194" s="382"/>
      <c r="AP194" s="382"/>
    </row>
    <row r="195" ht="15.75" customHeight="1">
      <c r="A195" s="100"/>
      <c r="B195" s="100" t="s">
        <v>127</v>
      </c>
      <c r="C195" s="100"/>
      <c r="D195" s="101"/>
      <c r="E195" s="101"/>
      <c r="F195" s="101"/>
      <c r="G195" s="101"/>
      <c r="H195" s="101"/>
      <c r="I195" s="101"/>
      <c r="J195" s="103"/>
      <c r="K195" s="383">
        <v>915.0</v>
      </c>
      <c r="L195" s="383">
        <v>796.0</v>
      </c>
      <c r="M195" s="383">
        <v>878.0</v>
      </c>
      <c r="N195" s="383">
        <v>1568.0</v>
      </c>
      <c r="O195" s="383">
        <v>220.0</v>
      </c>
      <c r="P195" s="103">
        <f t="shared" ref="P195:T195" si="144">P7*P247</f>
        <v>182.4203892</v>
      </c>
      <c r="Q195" s="103">
        <f t="shared" si="144"/>
        <v>852.5910298</v>
      </c>
      <c r="R195" s="103">
        <f t="shared" si="144"/>
        <v>890.1011119</v>
      </c>
      <c r="S195" s="103">
        <f t="shared" si="144"/>
        <v>931.0988118</v>
      </c>
      <c r="T195" s="103">
        <f t="shared" si="144"/>
        <v>973.9873323</v>
      </c>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row>
    <row r="196" ht="15.75" customHeight="1">
      <c r="A196" s="100"/>
      <c r="B196" s="381" t="s">
        <v>128</v>
      </c>
      <c r="C196" s="100"/>
      <c r="D196" s="101"/>
      <c r="E196" s="101"/>
      <c r="F196" s="101"/>
      <c r="G196" s="101"/>
      <c r="H196" s="101"/>
      <c r="I196" s="101"/>
      <c r="J196" s="103"/>
      <c r="K196" s="188">
        <v>714.0</v>
      </c>
      <c r="L196" s="188">
        <v>3624.0</v>
      </c>
      <c r="M196" s="188">
        <v>-1187.0</v>
      </c>
      <c r="N196" s="188">
        <v>-1954.0</v>
      </c>
      <c r="O196" s="188">
        <v>51.0</v>
      </c>
      <c r="P196" s="103"/>
      <c r="Q196" s="103"/>
      <c r="R196" s="103"/>
      <c r="S196" s="103"/>
      <c r="T196" s="103"/>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row>
    <row r="197" ht="15.75" customHeight="1">
      <c r="A197" s="100"/>
      <c r="B197" s="100" t="s">
        <v>129</v>
      </c>
      <c r="C197" s="100"/>
      <c r="D197" s="101"/>
      <c r="E197" s="101"/>
      <c r="F197" s="101"/>
      <c r="G197" s="101"/>
      <c r="H197" s="101"/>
      <c r="I197" s="101"/>
      <c r="J197" s="103"/>
      <c r="K197" s="384">
        <v>136.0</v>
      </c>
      <c r="L197" s="384">
        <v>1081.0</v>
      </c>
      <c r="M197" s="384">
        <v>-664.0</v>
      </c>
      <c r="N197" s="384">
        <v>-369.0</v>
      </c>
      <c r="O197" s="384">
        <v>-372.0</v>
      </c>
      <c r="P197" s="103">
        <f t="shared" ref="P197:T197" si="145">-P176</f>
        <v>-2.254163565</v>
      </c>
      <c r="Q197" s="103">
        <f t="shared" si="145"/>
        <v>-31.48157918</v>
      </c>
      <c r="R197" s="103">
        <f t="shared" si="145"/>
        <v>-37.25247642</v>
      </c>
      <c r="S197" s="103">
        <f t="shared" si="145"/>
        <v>-40.71614251</v>
      </c>
      <c r="T197" s="103">
        <f t="shared" si="145"/>
        <v>-42.59397773</v>
      </c>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row>
    <row r="198" ht="15.75" customHeight="1">
      <c r="A198" s="100"/>
      <c r="B198" s="100" t="s">
        <v>130</v>
      </c>
      <c r="C198" s="100"/>
      <c r="D198" s="101"/>
      <c r="E198" s="101"/>
      <c r="F198" s="101"/>
      <c r="G198" s="101"/>
      <c r="H198" s="101"/>
      <c r="I198" s="101"/>
      <c r="J198" s="385"/>
      <c r="K198" s="385"/>
      <c r="L198" s="385"/>
      <c r="M198" s="385"/>
      <c r="N198" s="385"/>
      <c r="O198" s="103"/>
      <c r="P198" s="103"/>
      <c r="Q198" s="103"/>
      <c r="R198" s="103"/>
      <c r="S198" s="103"/>
      <c r="T198" s="103"/>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row>
    <row r="199" ht="15.75" customHeight="1">
      <c r="A199" s="100"/>
      <c r="B199" s="100" t="s">
        <v>131</v>
      </c>
      <c r="C199" s="100"/>
      <c r="D199" s="101"/>
      <c r="E199" s="101"/>
      <c r="F199" s="101"/>
      <c r="G199" s="101"/>
      <c r="H199" s="101"/>
      <c r="I199" s="101"/>
      <c r="J199" s="385"/>
      <c r="K199" s="385"/>
      <c r="L199" s="385"/>
      <c r="M199" s="385"/>
      <c r="N199" s="385"/>
      <c r="O199" s="103"/>
      <c r="P199" s="103">
        <v>0.0</v>
      </c>
      <c r="Q199" s="103">
        <v>0.0</v>
      </c>
      <c r="R199" s="103">
        <v>0.0</v>
      </c>
      <c r="S199" s="103">
        <v>0.0</v>
      </c>
      <c r="T199" s="103">
        <v>0.0</v>
      </c>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row>
    <row r="200" ht="15.75" customHeight="1">
      <c r="A200" s="133"/>
      <c r="B200" s="133" t="s">
        <v>132</v>
      </c>
      <c r="C200" s="133"/>
      <c r="D200" s="386"/>
      <c r="E200" s="386"/>
      <c r="F200" s="386"/>
      <c r="G200" s="386"/>
      <c r="H200" s="386"/>
      <c r="I200" s="386"/>
      <c r="J200" s="387"/>
      <c r="K200" s="387">
        <f t="shared" ref="K200:T200" si="146">SUM(K190:K199)+K189</f>
        <v>8736</v>
      </c>
      <c r="L200" s="387">
        <f t="shared" si="146"/>
        <v>10459</v>
      </c>
      <c r="M200" s="387">
        <f t="shared" si="146"/>
        <v>15007</v>
      </c>
      <c r="N200" s="387">
        <f t="shared" si="146"/>
        <v>14104</v>
      </c>
      <c r="O200" s="387">
        <f t="shared" si="146"/>
        <v>10238</v>
      </c>
      <c r="P200" s="387">
        <f t="shared" si="146"/>
        <v>10070.11102</v>
      </c>
      <c r="Q200" s="387">
        <f t="shared" si="146"/>
        <v>10548.95432</v>
      </c>
      <c r="R200" s="387">
        <f t="shared" si="146"/>
        <v>11483.05561</v>
      </c>
      <c r="S200" s="387">
        <f t="shared" si="146"/>
        <v>12497.50141</v>
      </c>
      <c r="T200" s="387">
        <f t="shared" si="146"/>
        <v>13418.45324</v>
      </c>
      <c r="U200" s="388"/>
      <c r="V200" s="388"/>
      <c r="W200" s="388"/>
      <c r="X200" s="388"/>
      <c r="Y200" s="388"/>
      <c r="Z200" s="388"/>
      <c r="AA200" s="388"/>
      <c r="AB200" s="388"/>
      <c r="AC200" s="388"/>
      <c r="AD200" s="388"/>
      <c r="AE200" s="388"/>
      <c r="AF200" s="388"/>
      <c r="AG200" s="388"/>
      <c r="AH200" s="388"/>
      <c r="AI200" s="388"/>
      <c r="AJ200" s="388"/>
      <c r="AK200" s="388"/>
      <c r="AL200" s="388"/>
      <c r="AM200" s="388"/>
      <c r="AN200" s="388"/>
      <c r="AO200" s="388"/>
      <c r="AP200" s="388"/>
    </row>
    <row r="201" ht="15.75" customHeight="1">
      <c r="A201" s="171"/>
      <c r="B201" s="171"/>
      <c r="C201" s="171" t="s">
        <v>133</v>
      </c>
      <c r="D201" s="172"/>
      <c r="E201" s="172"/>
      <c r="F201" s="172"/>
      <c r="G201" s="172"/>
      <c r="H201" s="172"/>
      <c r="I201" s="172"/>
      <c r="J201" s="389"/>
      <c r="K201" s="389">
        <f t="shared" ref="K201:T201" si="147">K200-K197</f>
        <v>8600</v>
      </c>
      <c r="L201" s="389">
        <f t="shared" si="147"/>
        <v>9378</v>
      </c>
      <c r="M201" s="389">
        <f t="shared" si="147"/>
        <v>15671</v>
      </c>
      <c r="N201" s="389">
        <f t="shared" si="147"/>
        <v>14473</v>
      </c>
      <c r="O201" s="389">
        <f t="shared" si="147"/>
        <v>10610</v>
      </c>
      <c r="P201" s="389">
        <f t="shared" si="147"/>
        <v>10072.36518</v>
      </c>
      <c r="Q201" s="389">
        <f t="shared" si="147"/>
        <v>10580.4359</v>
      </c>
      <c r="R201" s="389">
        <f t="shared" si="147"/>
        <v>11520.30808</v>
      </c>
      <c r="S201" s="389">
        <f t="shared" si="147"/>
        <v>12538.21756</v>
      </c>
      <c r="T201" s="389">
        <f t="shared" si="147"/>
        <v>13461.04722</v>
      </c>
      <c r="U201" s="224"/>
      <c r="V201" s="224"/>
      <c r="W201" s="224"/>
      <c r="X201" s="224"/>
      <c r="Y201" s="224"/>
      <c r="Z201" s="224"/>
      <c r="AA201" s="224"/>
      <c r="AB201" s="224"/>
      <c r="AC201" s="224"/>
      <c r="AD201" s="224"/>
      <c r="AE201" s="224"/>
      <c r="AF201" s="224"/>
      <c r="AG201" s="224"/>
      <c r="AH201" s="224"/>
      <c r="AI201" s="224"/>
      <c r="AJ201" s="224"/>
      <c r="AK201" s="224"/>
      <c r="AL201" s="224"/>
      <c r="AM201" s="224"/>
      <c r="AN201" s="224"/>
      <c r="AO201" s="224"/>
      <c r="AP201" s="224"/>
    </row>
    <row r="202" ht="15.75" customHeight="1">
      <c r="A202" s="100"/>
      <c r="B202" s="100"/>
      <c r="C202" s="100"/>
      <c r="D202" s="101"/>
      <c r="E202" s="101"/>
      <c r="F202" s="101"/>
      <c r="G202" s="101"/>
      <c r="H202" s="101"/>
      <c r="I202" s="101"/>
      <c r="J202" s="175"/>
      <c r="K202" s="175"/>
      <c r="L202" s="175"/>
      <c r="M202" s="175"/>
      <c r="N202" s="175"/>
      <c r="O202" s="103"/>
      <c r="P202" s="103"/>
      <c r="Q202" s="103"/>
      <c r="R202" s="103"/>
      <c r="S202" s="103"/>
      <c r="T202" s="103"/>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row>
    <row r="203" ht="15.75" customHeight="1">
      <c r="A203" s="185"/>
      <c r="B203" s="185" t="s">
        <v>134</v>
      </c>
      <c r="C203" s="185"/>
      <c r="D203" s="186"/>
      <c r="E203" s="186"/>
      <c r="F203" s="186"/>
      <c r="G203" s="186"/>
      <c r="H203" s="186"/>
      <c r="I203" s="186"/>
      <c r="J203" s="175"/>
      <c r="K203" s="188">
        <v>-6380.0</v>
      </c>
      <c r="L203" s="188">
        <v>-5412.0</v>
      </c>
      <c r="M203" s="188">
        <v>-4194.0</v>
      </c>
      <c r="N203" s="188">
        <v>-4769.0</v>
      </c>
      <c r="O203" s="188">
        <v>-5158.0</v>
      </c>
      <c r="P203" s="269">
        <v>-4000.0</v>
      </c>
      <c r="Q203" s="269">
        <f t="shared" ref="Q203:T203" si="148">Q7*Q251</f>
        <v>-4262.955149</v>
      </c>
      <c r="R203" s="269">
        <f t="shared" si="148"/>
        <v>-4450.505559</v>
      </c>
      <c r="S203" s="269">
        <f t="shared" si="148"/>
        <v>-4655.494059</v>
      </c>
      <c r="T203" s="269">
        <f t="shared" si="148"/>
        <v>-4869.936662</v>
      </c>
      <c r="U203" s="382"/>
      <c r="V203" s="382"/>
      <c r="W203" s="382"/>
      <c r="X203" s="382"/>
      <c r="Y203" s="382"/>
      <c r="Z203" s="382"/>
      <c r="AA203" s="382"/>
      <c r="AB203" s="382"/>
      <c r="AC203" s="382"/>
      <c r="AD203" s="382"/>
      <c r="AE203" s="382"/>
      <c r="AF203" s="382"/>
      <c r="AG203" s="382"/>
      <c r="AH203" s="382"/>
      <c r="AI203" s="382"/>
      <c r="AJ203" s="382"/>
      <c r="AK203" s="382"/>
      <c r="AL203" s="382"/>
      <c r="AM203" s="382"/>
      <c r="AN203" s="382"/>
      <c r="AO203" s="382"/>
      <c r="AP203" s="382"/>
    </row>
    <row r="204" ht="15.75" customHeight="1">
      <c r="A204" s="185"/>
      <c r="B204" s="276" t="s">
        <v>135</v>
      </c>
      <c r="C204" s="276"/>
      <c r="D204" s="186"/>
      <c r="E204" s="186"/>
      <c r="F204" s="186"/>
      <c r="G204" s="186"/>
      <c r="H204" s="186"/>
      <c r="I204" s="186"/>
      <c r="J204" s="269"/>
      <c r="K204" s="188">
        <v>65.0</v>
      </c>
      <c r="L204" s="188">
        <v>40.0</v>
      </c>
      <c r="M204" s="188">
        <v>872.0</v>
      </c>
      <c r="N204" s="188">
        <v>12.0</v>
      </c>
      <c r="O204" s="188">
        <v>193.0</v>
      </c>
      <c r="P204" s="269"/>
      <c r="Q204" s="269"/>
      <c r="R204" s="269"/>
      <c r="S204" s="269"/>
      <c r="T204" s="269"/>
      <c r="U204" s="382"/>
      <c r="V204" s="382"/>
      <c r="W204" s="382"/>
      <c r="X204" s="382"/>
      <c r="Y204" s="382"/>
      <c r="Z204" s="382"/>
      <c r="AA204" s="382"/>
      <c r="AB204" s="382"/>
      <c r="AC204" s="382"/>
      <c r="AD204" s="382"/>
      <c r="AE204" s="382"/>
      <c r="AF204" s="382"/>
      <c r="AG204" s="382"/>
      <c r="AH204" s="382"/>
      <c r="AI204" s="382"/>
      <c r="AJ204" s="382"/>
      <c r="AK204" s="382"/>
      <c r="AL204" s="382"/>
      <c r="AM204" s="382"/>
      <c r="AN204" s="382"/>
      <c r="AO204" s="382"/>
      <c r="AP204" s="382"/>
    </row>
    <row r="205" ht="15.75" customHeight="1">
      <c r="A205" s="129"/>
      <c r="B205" s="390" t="s">
        <v>136</v>
      </c>
      <c r="C205" s="390"/>
      <c r="D205" s="130"/>
      <c r="E205" s="130"/>
      <c r="F205" s="130"/>
      <c r="G205" s="130"/>
      <c r="H205" s="130"/>
      <c r="I205" s="130"/>
      <c r="J205" s="391"/>
      <c r="K205" s="391">
        <f t="shared" ref="K205:T205" si="149">K203+K204</f>
        <v>-6315</v>
      </c>
      <c r="L205" s="391">
        <f t="shared" si="149"/>
        <v>-5372</v>
      </c>
      <c r="M205" s="391">
        <f t="shared" si="149"/>
        <v>-3322</v>
      </c>
      <c r="N205" s="391">
        <f t="shared" si="149"/>
        <v>-4757</v>
      </c>
      <c r="O205" s="391">
        <f t="shared" si="149"/>
        <v>-4965</v>
      </c>
      <c r="P205" s="391">
        <f t="shared" si="149"/>
        <v>-4000</v>
      </c>
      <c r="Q205" s="391">
        <f t="shared" si="149"/>
        <v>-4262.955149</v>
      </c>
      <c r="R205" s="391">
        <f t="shared" si="149"/>
        <v>-4450.505559</v>
      </c>
      <c r="S205" s="391">
        <f t="shared" si="149"/>
        <v>-4655.494059</v>
      </c>
      <c r="T205" s="391">
        <f t="shared" si="149"/>
        <v>-4869.936662</v>
      </c>
      <c r="U205" s="392"/>
      <c r="V205" s="329"/>
      <c r="W205" s="329"/>
      <c r="X205" s="329"/>
      <c r="Y205" s="329"/>
      <c r="Z205" s="329"/>
      <c r="AA205" s="329"/>
      <c r="AB205" s="329"/>
      <c r="AC205" s="329"/>
      <c r="AD205" s="329"/>
      <c r="AE205" s="329"/>
      <c r="AF205" s="329"/>
      <c r="AG205" s="329"/>
      <c r="AH205" s="329"/>
      <c r="AI205" s="329"/>
      <c r="AJ205" s="329"/>
      <c r="AK205" s="329"/>
      <c r="AL205" s="329"/>
      <c r="AM205" s="329"/>
      <c r="AN205" s="329"/>
      <c r="AO205" s="329"/>
      <c r="AP205" s="329"/>
    </row>
    <row r="206" ht="15.75" customHeight="1">
      <c r="A206" s="185"/>
      <c r="B206" s="276" t="s">
        <v>137</v>
      </c>
      <c r="C206" s="276"/>
      <c r="D206" s="186"/>
      <c r="E206" s="186"/>
      <c r="F206" s="186"/>
      <c r="G206" s="186"/>
      <c r="H206" s="186"/>
      <c r="I206" s="186"/>
      <c r="J206" s="188"/>
      <c r="K206" s="188">
        <v>-6.0</v>
      </c>
      <c r="L206" s="188">
        <v>-20.0</v>
      </c>
      <c r="M206" s="188">
        <v>-602.0</v>
      </c>
      <c r="N206" s="188">
        <v>-755.0</v>
      </c>
      <c r="O206" s="188">
        <v>-1329.0</v>
      </c>
      <c r="P206" s="393">
        <v>-1200.0</v>
      </c>
      <c r="Q206" s="393">
        <v>-1300.0</v>
      </c>
      <c r="R206" s="393">
        <v>-1300.0</v>
      </c>
      <c r="S206" s="393">
        <v>-1300.0</v>
      </c>
      <c r="T206" s="393">
        <v>-1300.0</v>
      </c>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row>
    <row r="207" ht="15.75" customHeight="1">
      <c r="A207" s="185"/>
      <c r="B207" s="276" t="s">
        <v>138</v>
      </c>
      <c r="C207" s="276"/>
      <c r="D207" s="186"/>
      <c r="E207" s="186"/>
      <c r="F207" s="186"/>
      <c r="G207" s="186"/>
      <c r="H207" s="186"/>
      <c r="I207" s="186"/>
      <c r="J207" s="188"/>
      <c r="K207" s="188"/>
      <c r="L207" s="188"/>
      <c r="M207" s="188"/>
      <c r="N207" s="188"/>
      <c r="O207" s="188"/>
      <c r="P207" s="269">
        <f t="shared" ref="P207:T207" si="150">P7*P256</f>
        <v>0</v>
      </c>
      <c r="Q207" s="269">
        <f t="shared" si="150"/>
        <v>0</v>
      </c>
      <c r="R207" s="269">
        <f t="shared" si="150"/>
        <v>0</v>
      </c>
      <c r="S207" s="269">
        <f t="shared" si="150"/>
        <v>0</v>
      </c>
      <c r="T207" s="269">
        <f t="shared" si="150"/>
        <v>0</v>
      </c>
      <c r="U207" s="382"/>
      <c r="V207" s="382"/>
      <c r="W207" s="382"/>
      <c r="X207" s="382"/>
      <c r="Y207" s="382"/>
      <c r="Z207" s="382"/>
      <c r="AA207" s="382"/>
      <c r="AB207" s="382"/>
      <c r="AC207" s="382"/>
      <c r="AD207" s="382"/>
      <c r="AE207" s="382"/>
      <c r="AF207" s="382"/>
      <c r="AG207" s="382"/>
      <c r="AH207" s="382"/>
      <c r="AI207" s="382"/>
      <c r="AJ207" s="382"/>
      <c r="AK207" s="382"/>
      <c r="AL207" s="382"/>
      <c r="AM207" s="382"/>
      <c r="AN207" s="382"/>
      <c r="AO207" s="382"/>
      <c r="AP207" s="382"/>
    </row>
    <row r="208" ht="15.75" customHeight="1">
      <c r="A208" s="185"/>
      <c r="B208" s="276" t="s">
        <v>139</v>
      </c>
      <c r="C208" s="276"/>
      <c r="D208" s="186"/>
      <c r="E208" s="186"/>
      <c r="F208" s="186"/>
      <c r="G208" s="186"/>
      <c r="H208" s="186"/>
      <c r="I208" s="186"/>
      <c r="J208" s="175"/>
      <c r="K208" s="188">
        <v>13.0</v>
      </c>
      <c r="L208" s="188">
        <v>44.0</v>
      </c>
      <c r="M208" s="188"/>
      <c r="N208" s="188"/>
      <c r="O208" s="188"/>
      <c r="P208" s="269"/>
      <c r="Q208" s="269"/>
      <c r="R208" s="269"/>
      <c r="S208" s="269"/>
      <c r="T208" s="269"/>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row>
    <row r="209" ht="15.75" customHeight="1">
      <c r="A209" s="185"/>
      <c r="B209" s="276" t="s">
        <v>140</v>
      </c>
      <c r="C209" s="276"/>
      <c r="D209" s="186"/>
      <c r="E209" s="186"/>
      <c r="F209" s="186"/>
      <c r="G209" s="186"/>
      <c r="H209" s="186"/>
      <c r="I209" s="186"/>
      <c r="J209" s="188"/>
      <c r="K209" s="188">
        <v>322.0</v>
      </c>
      <c r="L209" s="188">
        <v>106.0</v>
      </c>
      <c r="M209" s="188">
        <v>54.0</v>
      </c>
      <c r="N209" s="188">
        <v>-1651.0</v>
      </c>
      <c r="O209" s="188">
        <v>-820.0</v>
      </c>
      <c r="P209" s="269">
        <f t="shared" ref="P209:T209" si="151">P200*P254</f>
        <v>0</v>
      </c>
      <c r="Q209" s="269">
        <f t="shared" si="151"/>
        <v>0</v>
      </c>
      <c r="R209" s="269">
        <f t="shared" si="151"/>
        <v>0</v>
      </c>
      <c r="S209" s="269">
        <f t="shared" si="151"/>
        <v>0</v>
      </c>
      <c r="T209" s="269">
        <f t="shared" si="151"/>
        <v>0</v>
      </c>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row>
    <row r="210" ht="15.75" customHeight="1">
      <c r="A210" s="185"/>
      <c r="B210" s="276" t="s">
        <v>141</v>
      </c>
      <c r="C210" s="276"/>
      <c r="D210" s="186"/>
      <c r="E210" s="186"/>
      <c r="F210" s="186"/>
      <c r="G210" s="186"/>
      <c r="H210" s="186"/>
      <c r="I210" s="186"/>
      <c r="J210" s="188"/>
      <c r="K210" s="188">
        <v>-75.0</v>
      </c>
      <c r="L210" s="188">
        <v>-41.0</v>
      </c>
      <c r="M210" s="188">
        <v>52.0</v>
      </c>
      <c r="N210" s="188">
        <v>-309.0</v>
      </c>
      <c r="O210" s="188">
        <v>-19.0</v>
      </c>
      <c r="P210" s="269">
        <f t="shared" ref="P210:T210" si="152">P200*P255</f>
        <v>-18.68842638</v>
      </c>
      <c r="Q210" s="269">
        <f t="shared" si="152"/>
        <v>-19.57707874</v>
      </c>
      <c r="R210" s="269">
        <f t="shared" si="152"/>
        <v>-21.31061306</v>
      </c>
      <c r="S210" s="269">
        <f t="shared" si="152"/>
        <v>-23.19325326</v>
      </c>
      <c r="T210" s="269">
        <f t="shared" si="152"/>
        <v>-24.90238441</v>
      </c>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row>
    <row r="211" ht="15.75" customHeight="1">
      <c r="A211" s="133"/>
      <c r="B211" s="133" t="s">
        <v>142</v>
      </c>
      <c r="C211" s="133"/>
      <c r="D211" s="386"/>
      <c r="E211" s="386"/>
      <c r="F211" s="386"/>
      <c r="G211" s="386"/>
      <c r="H211" s="386"/>
      <c r="I211" s="386"/>
      <c r="J211" s="387"/>
      <c r="K211" s="387">
        <f t="shared" ref="K211:O211" si="153">K203+K207+K206+K208+K204+K209+K210</f>
        <v>-6061</v>
      </c>
      <c r="L211" s="387">
        <f t="shared" si="153"/>
        <v>-5283</v>
      </c>
      <c r="M211" s="387">
        <f t="shared" si="153"/>
        <v>-3818</v>
      </c>
      <c r="N211" s="387">
        <f t="shared" si="153"/>
        <v>-7472</v>
      </c>
      <c r="O211" s="387">
        <f t="shared" si="153"/>
        <v>-7133</v>
      </c>
      <c r="P211" s="387">
        <f t="shared" ref="P211:T211" si="154">P205+P206+P208+P209+P210</f>
        <v>-5218.688426</v>
      </c>
      <c r="Q211" s="387">
        <f t="shared" si="154"/>
        <v>-5582.532228</v>
      </c>
      <c r="R211" s="387">
        <f t="shared" si="154"/>
        <v>-5771.816172</v>
      </c>
      <c r="S211" s="387">
        <f t="shared" si="154"/>
        <v>-5978.687312</v>
      </c>
      <c r="T211" s="387">
        <f t="shared" si="154"/>
        <v>-6194.839046</v>
      </c>
      <c r="U211" s="388"/>
      <c r="V211" s="388"/>
      <c r="W211" s="388"/>
      <c r="X211" s="388"/>
      <c r="Y211" s="388"/>
      <c r="Z211" s="388"/>
      <c r="AA211" s="388"/>
      <c r="AB211" s="388"/>
      <c r="AC211" s="388"/>
      <c r="AD211" s="388"/>
      <c r="AE211" s="388"/>
      <c r="AF211" s="388"/>
      <c r="AG211" s="388"/>
      <c r="AH211" s="388"/>
      <c r="AI211" s="388"/>
      <c r="AJ211" s="388"/>
      <c r="AK211" s="388"/>
      <c r="AL211" s="388"/>
      <c r="AM211" s="388"/>
      <c r="AN211" s="388"/>
      <c r="AO211" s="388"/>
      <c r="AP211" s="388"/>
    </row>
    <row r="212" ht="15.75" customHeight="1">
      <c r="A212" s="100"/>
      <c r="B212" s="100"/>
      <c r="C212" s="100"/>
      <c r="D212" s="101"/>
      <c r="E212" s="101"/>
      <c r="F212" s="101"/>
      <c r="G212" s="101"/>
      <c r="H212" s="101"/>
      <c r="I212" s="101"/>
      <c r="J212" s="103"/>
      <c r="K212" s="103"/>
      <c r="L212" s="103"/>
      <c r="M212" s="103"/>
      <c r="N212" s="103"/>
      <c r="O212" s="103"/>
      <c r="P212" s="103"/>
      <c r="Q212" s="103"/>
      <c r="R212" s="103"/>
      <c r="S212" s="103"/>
      <c r="T212" s="103"/>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row>
    <row r="213" ht="15.75" customHeight="1">
      <c r="A213" s="100"/>
      <c r="B213" s="100" t="s">
        <v>143</v>
      </c>
      <c r="C213" s="100"/>
      <c r="D213" s="101"/>
      <c r="E213" s="101"/>
      <c r="F213" s="101"/>
      <c r="G213" s="101"/>
      <c r="H213" s="101"/>
      <c r="I213" s="101"/>
      <c r="J213" s="188"/>
      <c r="K213" s="267">
        <v>5515.0</v>
      </c>
      <c r="L213" s="267">
        <v>5003.0</v>
      </c>
      <c r="M213" s="267"/>
      <c r="N213" s="267"/>
      <c r="O213" s="267">
        <v>4701.0</v>
      </c>
      <c r="P213" s="103">
        <v>2800.0</v>
      </c>
      <c r="Q213" s="103"/>
      <c r="R213" s="103"/>
      <c r="S213" s="103"/>
      <c r="T213" s="103"/>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row>
    <row r="214" ht="15.75" customHeight="1">
      <c r="A214" s="185"/>
      <c r="B214" s="185" t="s">
        <v>144</v>
      </c>
      <c r="C214" s="185"/>
      <c r="D214" s="186"/>
      <c r="E214" s="186"/>
      <c r="F214" s="186"/>
      <c r="G214" s="186"/>
      <c r="H214" s="186"/>
      <c r="I214" s="186"/>
      <c r="J214" s="188"/>
      <c r="K214" s="267">
        <v>-3096.0</v>
      </c>
      <c r="L214" s="267">
        <v>-5854.0</v>
      </c>
      <c r="M214" s="267">
        <v>-2773.0</v>
      </c>
      <c r="N214" s="267">
        <v>-2304.0</v>
      </c>
      <c r="O214" s="267">
        <v>-2429.0</v>
      </c>
      <c r="P214" s="269">
        <v>-1600.0</v>
      </c>
      <c r="Q214" s="269"/>
      <c r="R214" s="269"/>
      <c r="S214" s="269"/>
      <c r="T214" s="269"/>
      <c r="U214" s="382"/>
      <c r="V214" s="382"/>
      <c r="W214" s="382"/>
      <c r="X214" s="382"/>
      <c r="Y214" s="382"/>
      <c r="Z214" s="382"/>
      <c r="AA214" s="382"/>
      <c r="AB214" s="382"/>
      <c r="AC214" s="382"/>
      <c r="AD214" s="382"/>
      <c r="AE214" s="382"/>
      <c r="AF214" s="382"/>
      <c r="AG214" s="382"/>
      <c r="AH214" s="382"/>
      <c r="AI214" s="382"/>
      <c r="AJ214" s="382"/>
      <c r="AK214" s="382"/>
      <c r="AL214" s="382"/>
      <c r="AM214" s="382"/>
      <c r="AN214" s="382"/>
      <c r="AO214" s="382"/>
      <c r="AP214" s="382"/>
    </row>
    <row r="215" ht="15.75" customHeight="1">
      <c r="A215" s="185"/>
      <c r="B215" s="185"/>
      <c r="C215" s="185" t="s">
        <v>145</v>
      </c>
      <c r="D215" s="186"/>
      <c r="E215" s="186"/>
      <c r="F215" s="186"/>
      <c r="G215" s="186"/>
      <c r="H215" s="186"/>
      <c r="I215" s="186"/>
      <c r="J215" s="269"/>
      <c r="K215" s="269">
        <f t="shared" ref="K215:P215" si="155">K213+K214</f>
        <v>2419</v>
      </c>
      <c r="L215" s="269">
        <f t="shared" si="155"/>
        <v>-851</v>
      </c>
      <c r="M215" s="269">
        <f t="shared" si="155"/>
        <v>-2773</v>
      </c>
      <c r="N215" s="269">
        <f t="shared" si="155"/>
        <v>-2304</v>
      </c>
      <c r="O215" s="269">
        <f t="shared" si="155"/>
        <v>2272</v>
      </c>
      <c r="P215" s="269">
        <f t="shared" si="155"/>
        <v>1200</v>
      </c>
      <c r="Q215" s="269">
        <v>-500.0</v>
      </c>
      <c r="R215" s="269">
        <v>-500.0</v>
      </c>
      <c r="S215" s="269">
        <v>-500.0</v>
      </c>
      <c r="T215" s="269">
        <v>-500.0</v>
      </c>
      <c r="U215" s="269"/>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row>
    <row r="216" ht="15.75" customHeight="1">
      <c r="A216" s="185"/>
      <c r="B216" s="185" t="s">
        <v>146</v>
      </c>
      <c r="C216" s="185"/>
      <c r="D216" s="186"/>
      <c r="E216" s="186"/>
      <c r="F216" s="186"/>
      <c r="G216" s="186"/>
      <c r="H216" s="186"/>
      <c r="I216" s="186"/>
      <c r="J216" s="269"/>
      <c r="K216" s="188"/>
      <c r="L216" s="188"/>
      <c r="M216" s="188"/>
      <c r="N216" s="188"/>
      <c r="O216" s="188"/>
      <c r="P216" s="269">
        <f t="shared" ref="P216:T216" si="156">P150*P258</f>
        <v>0</v>
      </c>
      <c r="Q216" s="269">
        <f t="shared" si="156"/>
        <v>0</v>
      </c>
      <c r="R216" s="269">
        <f t="shared" si="156"/>
        <v>0</v>
      </c>
      <c r="S216" s="269">
        <f t="shared" si="156"/>
        <v>0</v>
      </c>
      <c r="T216" s="269">
        <f t="shared" si="156"/>
        <v>0</v>
      </c>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row>
    <row r="217" ht="15.75" customHeight="1">
      <c r="A217" s="185"/>
      <c r="B217" s="185" t="s">
        <v>147</v>
      </c>
      <c r="C217" s="185"/>
      <c r="D217" s="186"/>
      <c r="E217" s="186"/>
      <c r="F217" s="186"/>
      <c r="G217" s="186"/>
      <c r="H217" s="186"/>
      <c r="I217" s="186"/>
      <c r="J217" s="188"/>
      <c r="K217" s="188">
        <v>-786.0</v>
      </c>
      <c r="L217" s="188">
        <v>61.0</v>
      </c>
      <c r="M217" s="188">
        <v>-249.0</v>
      </c>
      <c r="N217" s="188">
        <v>-3238.0</v>
      </c>
      <c r="O217" s="188">
        <v>-2002.0</v>
      </c>
      <c r="P217" s="393">
        <v>-1000.0</v>
      </c>
      <c r="Q217" s="393">
        <v>-1000.0</v>
      </c>
      <c r="R217" s="393">
        <v>-1000.0</v>
      </c>
      <c r="S217" s="393">
        <v>-1000.0</v>
      </c>
      <c r="T217" s="393">
        <v>-1000.0</v>
      </c>
      <c r="U217" s="382"/>
      <c r="V217" s="382"/>
      <c r="W217" s="382"/>
      <c r="X217" s="382"/>
      <c r="Y217" s="382"/>
      <c r="Z217" s="382"/>
      <c r="AA217" s="382"/>
      <c r="AB217" s="382"/>
      <c r="AC217" s="382"/>
      <c r="AD217" s="382"/>
      <c r="AE217" s="382"/>
      <c r="AF217" s="382"/>
      <c r="AG217" s="382"/>
      <c r="AH217" s="382"/>
      <c r="AI217" s="382"/>
      <c r="AJ217" s="382"/>
      <c r="AK217" s="382"/>
      <c r="AL217" s="382"/>
      <c r="AM217" s="382"/>
      <c r="AN217" s="382"/>
      <c r="AO217" s="382"/>
      <c r="AP217" s="382"/>
    </row>
    <row r="218" ht="15.75" customHeight="1">
      <c r="A218" s="185"/>
      <c r="B218" s="185" t="s">
        <v>148</v>
      </c>
      <c r="C218" s="185"/>
      <c r="D218" s="186"/>
      <c r="E218" s="186"/>
      <c r="F218" s="186"/>
      <c r="G218" s="186"/>
      <c r="H218" s="186"/>
      <c r="I218" s="186"/>
      <c r="J218" s="188"/>
      <c r="K218" s="188">
        <v>-3194.0</v>
      </c>
      <c r="L218" s="188">
        <v>-3374.0</v>
      </c>
      <c r="M218" s="188">
        <v>-3437.0</v>
      </c>
      <c r="N218" s="188">
        <v>-5114.0</v>
      </c>
      <c r="O218" s="188">
        <v>-5372.0</v>
      </c>
      <c r="P218" s="269">
        <f t="shared" ref="P218:T218" si="157">-O98*P114</f>
        <v>-5565.38183</v>
      </c>
      <c r="Q218" s="269">
        <f t="shared" si="157"/>
        <v>-3449.806028</v>
      </c>
      <c r="R218" s="269">
        <f t="shared" si="157"/>
        <v>-3481.395857</v>
      </c>
      <c r="S218" s="269">
        <f t="shared" si="157"/>
        <v>-3877.904014</v>
      </c>
      <c r="T218" s="269">
        <f t="shared" si="157"/>
        <v>-4306.323116</v>
      </c>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row>
    <row r="219" ht="15.75" customHeight="1">
      <c r="A219" s="185"/>
      <c r="B219" s="185" t="s">
        <v>149</v>
      </c>
      <c r="C219" s="185"/>
      <c r="D219" s="186"/>
      <c r="E219" s="186"/>
      <c r="F219" s="186"/>
      <c r="G219" s="186"/>
      <c r="H219" s="186"/>
      <c r="I219" s="186"/>
      <c r="J219" s="188"/>
      <c r="K219" s="188">
        <v>-166.0</v>
      </c>
      <c r="L219" s="188">
        <v>-353.0</v>
      </c>
      <c r="M219" s="188">
        <v>-364.0</v>
      </c>
      <c r="N219" s="188">
        <v>-529.0</v>
      </c>
      <c r="O219" s="188">
        <v>-432.0</v>
      </c>
      <c r="P219" s="393">
        <f t="shared" ref="P219:T219" si="158">P7*P260</f>
        <v>-433.1977843</v>
      </c>
      <c r="Q219" s="393">
        <f t="shared" si="158"/>
        <v>-449.9260035</v>
      </c>
      <c r="R219" s="393">
        <f t="shared" si="158"/>
        <v>-469.7206773</v>
      </c>
      <c r="S219" s="393">
        <f t="shared" si="158"/>
        <v>-491.3558232</v>
      </c>
      <c r="T219" s="393">
        <f t="shared" si="158"/>
        <v>-513.9887855</v>
      </c>
      <c r="U219" s="382"/>
      <c r="V219" s="382"/>
      <c r="W219" s="382"/>
      <c r="X219" s="382"/>
      <c r="Y219" s="382"/>
      <c r="Z219" s="382"/>
      <c r="AA219" s="382"/>
      <c r="AB219" s="382"/>
      <c r="AC219" s="382"/>
      <c r="AD219" s="382"/>
      <c r="AE219" s="382"/>
      <c r="AF219" s="382"/>
      <c r="AG219" s="382"/>
      <c r="AH219" s="382"/>
      <c r="AI219" s="382"/>
      <c r="AJ219" s="382"/>
      <c r="AK219" s="382"/>
      <c r="AL219" s="382"/>
      <c r="AM219" s="382"/>
      <c r="AN219" s="382"/>
      <c r="AO219" s="382"/>
      <c r="AP219" s="382"/>
    </row>
    <row r="220" ht="15.75" customHeight="1">
      <c r="A220" s="133"/>
      <c r="B220" s="133" t="s">
        <v>150</v>
      </c>
      <c r="C220" s="133"/>
      <c r="D220" s="386"/>
      <c r="E220" s="386"/>
      <c r="F220" s="386"/>
      <c r="G220" s="386"/>
      <c r="H220" s="386"/>
      <c r="I220" s="386"/>
      <c r="J220" s="387"/>
      <c r="K220" s="387">
        <f t="shared" ref="K220:T220" si="159">K215+K216+K217+K218+K219</f>
        <v>-1727</v>
      </c>
      <c r="L220" s="387">
        <f t="shared" si="159"/>
        <v>-4517</v>
      </c>
      <c r="M220" s="387">
        <f t="shared" si="159"/>
        <v>-6823</v>
      </c>
      <c r="N220" s="387">
        <f t="shared" si="159"/>
        <v>-11185</v>
      </c>
      <c r="O220" s="387">
        <f t="shared" si="159"/>
        <v>-5534</v>
      </c>
      <c r="P220" s="387">
        <f t="shared" si="159"/>
        <v>-5798.579615</v>
      </c>
      <c r="Q220" s="387">
        <f t="shared" si="159"/>
        <v>-5399.732031</v>
      </c>
      <c r="R220" s="387">
        <f t="shared" si="159"/>
        <v>-5451.116535</v>
      </c>
      <c r="S220" s="387">
        <f t="shared" si="159"/>
        <v>-5869.259838</v>
      </c>
      <c r="T220" s="387">
        <f t="shared" si="159"/>
        <v>-6320.311901</v>
      </c>
      <c r="U220" s="388"/>
      <c r="V220" s="388"/>
      <c r="W220" s="388"/>
      <c r="X220" s="388"/>
      <c r="Y220" s="388"/>
      <c r="Z220" s="388"/>
      <c r="AA220" s="388"/>
      <c r="AB220" s="388"/>
      <c r="AC220" s="388"/>
      <c r="AD220" s="388"/>
      <c r="AE220" s="388"/>
      <c r="AF220" s="388"/>
      <c r="AG220" s="388"/>
      <c r="AH220" s="388"/>
      <c r="AI220" s="388"/>
      <c r="AJ220" s="388"/>
      <c r="AK220" s="388"/>
      <c r="AL220" s="388"/>
      <c r="AM220" s="388"/>
      <c r="AN220" s="388"/>
      <c r="AO220" s="388"/>
      <c r="AP220" s="388"/>
    </row>
    <row r="221" ht="15.75" customHeight="1">
      <c r="A221" s="133"/>
      <c r="B221" s="133"/>
      <c r="C221" s="133"/>
      <c r="D221" s="386"/>
      <c r="E221" s="386"/>
      <c r="F221" s="386"/>
      <c r="G221" s="386"/>
      <c r="H221" s="386"/>
      <c r="I221" s="386"/>
      <c r="J221" s="387"/>
      <c r="K221" s="387"/>
      <c r="L221" s="387"/>
      <c r="M221" s="387"/>
      <c r="N221" s="387"/>
      <c r="O221" s="387"/>
      <c r="P221" s="387"/>
      <c r="Q221" s="387"/>
      <c r="R221" s="387"/>
      <c r="S221" s="387"/>
      <c r="T221" s="387"/>
      <c r="U221" s="388"/>
      <c r="V221" s="388"/>
      <c r="W221" s="388"/>
      <c r="X221" s="388"/>
      <c r="Y221" s="388"/>
      <c r="Z221" s="388"/>
      <c r="AA221" s="388"/>
      <c r="AB221" s="388"/>
      <c r="AC221" s="388"/>
      <c r="AD221" s="388"/>
      <c r="AE221" s="388"/>
      <c r="AF221" s="388"/>
      <c r="AG221" s="388"/>
      <c r="AH221" s="388"/>
      <c r="AI221" s="388"/>
      <c r="AJ221" s="388"/>
      <c r="AK221" s="388"/>
      <c r="AL221" s="388"/>
      <c r="AM221" s="388"/>
      <c r="AN221" s="388"/>
      <c r="AO221" s="388"/>
      <c r="AP221" s="388"/>
    </row>
    <row r="222" ht="15.75" customHeight="1">
      <c r="A222" s="100"/>
      <c r="B222" s="100"/>
      <c r="C222" s="100"/>
      <c r="D222" s="101"/>
      <c r="E222" s="101"/>
      <c r="F222" s="101"/>
      <c r="G222" s="101"/>
      <c r="H222" s="101"/>
      <c r="I222" s="101"/>
      <c r="J222" s="103"/>
      <c r="K222" s="103"/>
      <c r="L222" s="103"/>
      <c r="M222" s="103"/>
      <c r="N222" s="103"/>
      <c r="O222" s="103"/>
      <c r="P222" s="103"/>
      <c r="Q222" s="103"/>
      <c r="R222" s="103"/>
      <c r="S222" s="103"/>
      <c r="T222" s="103"/>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row>
    <row r="223" ht="15.75" customHeight="1">
      <c r="A223" s="185"/>
      <c r="B223" s="185" t="s">
        <v>151</v>
      </c>
      <c r="C223" s="185"/>
      <c r="D223" s="186"/>
      <c r="E223" s="186"/>
      <c r="F223" s="186"/>
      <c r="G223" s="186"/>
      <c r="H223" s="186"/>
      <c r="I223" s="186"/>
      <c r="J223" s="188"/>
      <c r="K223" s="188">
        <v>20.0</v>
      </c>
      <c r="L223" s="188">
        <v>13.0</v>
      </c>
      <c r="M223" s="188">
        <v>-21.0</v>
      </c>
      <c r="N223" s="188">
        <v>-100.0</v>
      </c>
      <c r="O223" s="188">
        <v>33.0</v>
      </c>
      <c r="P223" s="269"/>
      <c r="Q223" s="269"/>
      <c r="R223" s="269"/>
      <c r="S223" s="269"/>
      <c r="T223" s="269"/>
      <c r="U223" s="382"/>
      <c r="V223" s="382"/>
      <c r="W223" s="382"/>
      <c r="X223" s="382"/>
      <c r="Y223" s="382"/>
      <c r="Z223" s="382"/>
      <c r="AA223" s="382"/>
      <c r="AB223" s="382"/>
      <c r="AC223" s="382"/>
      <c r="AD223" s="382"/>
      <c r="AE223" s="382"/>
      <c r="AF223" s="382"/>
      <c r="AG223" s="382"/>
      <c r="AH223" s="382"/>
      <c r="AI223" s="382"/>
      <c r="AJ223" s="382"/>
      <c r="AK223" s="382"/>
      <c r="AL223" s="382"/>
      <c r="AM223" s="382"/>
      <c r="AN223" s="382"/>
      <c r="AO223" s="382"/>
      <c r="AP223" s="382"/>
    </row>
    <row r="224" ht="15.75" customHeight="1">
      <c r="A224" s="100"/>
      <c r="B224" s="100"/>
      <c r="C224" s="100"/>
      <c r="D224" s="101"/>
      <c r="E224" s="101"/>
      <c r="F224" s="101"/>
      <c r="G224" s="101"/>
      <c r="H224" s="101"/>
      <c r="I224" s="101"/>
      <c r="J224" s="103"/>
      <c r="K224" s="103"/>
      <c r="L224" s="103"/>
      <c r="M224" s="103"/>
      <c r="N224" s="103"/>
      <c r="O224" s="103"/>
      <c r="P224" s="103"/>
      <c r="Q224" s="103"/>
      <c r="R224" s="103"/>
      <c r="S224" s="103"/>
      <c r="T224" s="103"/>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row>
    <row r="225" ht="15.75" customHeight="1">
      <c r="A225" s="100"/>
      <c r="B225" s="100" t="s">
        <v>152</v>
      </c>
      <c r="C225" s="100"/>
      <c r="D225" s="101"/>
      <c r="E225" s="101"/>
      <c r="F225" s="101"/>
      <c r="G225" s="101"/>
      <c r="H225" s="101"/>
      <c r="I225" s="101"/>
      <c r="J225" s="103"/>
      <c r="K225" s="19">
        <v>4466.0</v>
      </c>
      <c r="L225" s="19">
        <v>8348.0</v>
      </c>
      <c r="M225" s="19">
        <v>9889.0</v>
      </c>
      <c r="N225" s="19">
        <v>8574.0</v>
      </c>
      <c r="O225" s="19">
        <v>7441.0</v>
      </c>
      <c r="P225" s="103">
        <f t="shared" ref="P225:T225" si="160">O140</f>
        <v>6072</v>
      </c>
      <c r="Q225" s="103">
        <f t="shared" si="160"/>
        <v>5124.842976</v>
      </c>
      <c r="R225" s="103">
        <f t="shared" si="160"/>
        <v>4691.533041</v>
      </c>
      <c r="S225" s="103">
        <f t="shared" si="160"/>
        <v>4951.655941</v>
      </c>
      <c r="T225" s="103">
        <f t="shared" si="160"/>
        <v>5601.210204</v>
      </c>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row>
    <row r="226" ht="15.75" customHeight="1">
      <c r="A226" s="100"/>
      <c r="B226" s="100" t="s">
        <v>153</v>
      </c>
      <c r="C226" s="100"/>
      <c r="D226" s="101"/>
      <c r="E226" s="101"/>
      <c r="F226" s="101"/>
      <c r="G226" s="101"/>
      <c r="H226" s="101"/>
      <c r="I226" s="101"/>
      <c r="J226" s="103"/>
      <c r="K226" s="103">
        <f t="shared" ref="K226:T226" si="161">K200+K211+K220+K223</f>
        <v>968</v>
      </c>
      <c r="L226" s="103">
        <f t="shared" si="161"/>
        <v>672</v>
      </c>
      <c r="M226" s="103">
        <f t="shared" si="161"/>
        <v>4345</v>
      </c>
      <c r="N226" s="103">
        <f t="shared" si="161"/>
        <v>-4653</v>
      </c>
      <c r="O226" s="103">
        <f t="shared" si="161"/>
        <v>-2396</v>
      </c>
      <c r="P226" s="103">
        <f t="shared" si="161"/>
        <v>-947.1570242</v>
      </c>
      <c r="Q226" s="103">
        <f t="shared" si="161"/>
        <v>-433.3099349</v>
      </c>
      <c r="R226" s="103">
        <f t="shared" si="161"/>
        <v>260.1229</v>
      </c>
      <c r="S226" s="103">
        <f t="shared" si="161"/>
        <v>649.5542629</v>
      </c>
      <c r="T226" s="103">
        <f t="shared" si="161"/>
        <v>903.3022935</v>
      </c>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row>
    <row r="227" ht="15.75" customHeight="1">
      <c r="A227" s="395"/>
      <c r="B227" s="396" t="s">
        <v>154</v>
      </c>
      <c r="C227" s="396"/>
      <c r="D227" s="397"/>
      <c r="E227" s="397"/>
      <c r="F227" s="397"/>
      <c r="G227" s="397"/>
      <c r="H227" s="397"/>
      <c r="I227" s="397"/>
      <c r="J227" s="398"/>
      <c r="K227" s="398">
        <f t="shared" ref="K227:T227" si="162">K225+K226</f>
        <v>5434</v>
      </c>
      <c r="L227" s="398">
        <f t="shared" si="162"/>
        <v>9020</v>
      </c>
      <c r="M227" s="398">
        <f t="shared" si="162"/>
        <v>14234</v>
      </c>
      <c r="N227" s="398">
        <f t="shared" si="162"/>
        <v>3921</v>
      </c>
      <c r="O227" s="399">
        <f t="shared" si="162"/>
        <v>5045</v>
      </c>
      <c r="P227" s="400">
        <f t="shared" si="162"/>
        <v>5124.842976</v>
      </c>
      <c r="Q227" s="401">
        <f t="shared" si="162"/>
        <v>4691.533041</v>
      </c>
      <c r="R227" s="398">
        <f t="shared" si="162"/>
        <v>4951.655941</v>
      </c>
      <c r="S227" s="398">
        <f t="shared" si="162"/>
        <v>5601.210204</v>
      </c>
      <c r="T227" s="398">
        <f t="shared" si="162"/>
        <v>6504.512497</v>
      </c>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row>
    <row r="228" ht="15.75" customHeight="1">
      <c r="A228" s="18"/>
      <c r="B228" s="18"/>
      <c r="C228" s="18"/>
      <c r="D228" s="34"/>
      <c r="E228" s="34"/>
      <c r="F228" s="34"/>
      <c r="G228" s="34"/>
      <c r="H228" s="34"/>
      <c r="I228" s="34"/>
      <c r="J228" s="19"/>
      <c r="K228" s="118"/>
      <c r="L228" s="118"/>
      <c r="M228" s="118"/>
      <c r="N228" s="118"/>
      <c r="O228" s="118"/>
      <c r="P228" s="118"/>
      <c r="Q228" s="118"/>
      <c r="R228" s="118"/>
      <c r="S228" s="118"/>
      <c r="T228" s="118"/>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ht="15.75" customHeight="1">
      <c r="A229" s="402"/>
      <c r="B229" s="403" t="s">
        <v>155</v>
      </c>
      <c r="C229" s="403"/>
      <c r="D229" s="404"/>
      <c r="E229" s="404"/>
      <c r="F229" s="404"/>
      <c r="G229" s="404"/>
      <c r="H229" s="404"/>
      <c r="I229" s="404"/>
      <c r="J229" s="405"/>
      <c r="K229" s="405">
        <f t="shared" ref="K229:T229" si="163">K70+K89+K190+K197+K205+K216+K78+K81</f>
        <v>3105</v>
      </c>
      <c r="L229" s="405">
        <f t="shared" si="163"/>
        <v>6234</v>
      </c>
      <c r="M229" s="405">
        <f t="shared" si="163"/>
        <v>8585</v>
      </c>
      <c r="N229" s="405">
        <f t="shared" si="163"/>
        <v>8549</v>
      </c>
      <c r="O229" s="405">
        <f t="shared" si="163"/>
        <v>5096</v>
      </c>
      <c r="P229" s="405">
        <f t="shared" si="163"/>
        <v>5362.690628</v>
      </c>
      <c r="Q229" s="405">
        <f t="shared" si="163"/>
        <v>5883.408145</v>
      </c>
      <c r="R229" s="405">
        <f t="shared" si="163"/>
        <v>6592.448936</v>
      </c>
      <c r="S229" s="405">
        <f t="shared" si="163"/>
        <v>7360.908542</v>
      </c>
      <c r="T229" s="405">
        <f t="shared" si="163"/>
        <v>8024.529247</v>
      </c>
      <c r="U229" s="406"/>
      <c r="V229" s="406"/>
      <c r="W229" s="406"/>
      <c r="X229" s="406"/>
      <c r="Y229" s="406"/>
      <c r="Z229" s="406"/>
      <c r="AA229" s="406"/>
      <c r="AB229" s="406"/>
      <c r="AC229" s="406"/>
      <c r="AD229" s="406"/>
      <c r="AE229" s="406"/>
      <c r="AF229" s="406"/>
      <c r="AG229" s="406"/>
      <c r="AH229" s="406"/>
      <c r="AI229" s="406"/>
      <c r="AJ229" s="406"/>
      <c r="AK229" s="406"/>
      <c r="AL229" s="406"/>
      <c r="AM229" s="406"/>
      <c r="AN229" s="406"/>
      <c r="AO229" s="406"/>
      <c r="AP229" s="406"/>
    </row>
    <row r="230" ht="15.75" customHeight="1">
      <c r="A230" s="18"/>
      <c r="B230" s="18" t="s">
        <v>156</v>
      </c>
      <c r="C230" s="18"/>
      <c r="D230" s="34"/>
      <c r="E230" s="34"/>
      <c r="F230" s="34"/>
      <c r="G230" s="34"/>
      <c r="H230" s="34"/>
      <c r="I230" s="34"/>
      <c r="J230" s="34"/>
      <c r="K230" s="35" t="str">
        <f t="shared" ref="K230:T230" si="164">K229/J229-1</f>
        <v>#DIV/0!</v>
      </c>
      <c r="L230" s="35">
        <f t="shared" si="164"/>
        <v>1.007729469</v>
      </c>
      <c r="M230" s="35">
        <f t="shared" si="164"/>
        <v>0.3771254411</v>
      </c>
      <c r="N230" s="35">
        <f t="shared" si="164"/>
        <v>-0.004193360513</v>
      </c>
      <c r="O230" s="35">
        <f t="shared" si="164"/>
        <v>-0.4039068897</v>
      </c>
      <c r="P230" s="35">
        <f t="shared" si="164"/>
        <v>0.0523333257</v>
      </c>
      <c r="Q230" s="35">
        <f t="shared" si="164"/>
        <v>0.097100048</v>
      </c>
      <c r="R230" s="35">
        <f t="shared" si="164"/>
        <v>0.1205153158</v>
      </c>
      <c r="S230" s="35">
        <f t="shared" si="164"/>
        <v>0.1165666376</v>
      </c>
      <c r="T230" s="35">
        <f t="shared" si="164"/>
        <v>0.09015472765</v>
      </c>
    </row>
    <row r="231" ht="15.75" customHeight="1">
      <c r="A231" s="18"/>
      <c r="B231" s="18" t="s">
        <v>157</v>
      </c>
      <c r="C231" s="18"/>
      <c r="D231" s="34"/>
      <c r="E231" s="34"/>
      <c r="F231" s="34"/>
      <c r="G231" s="34"/>
      <c r="H231" s="34"/>
      <c r="I231" s="34"/>
      <c r="J231" s="35"/>
      <c r="K231" s="35">
        <f t="shared" ref="K231:T231" si="165">K229/K101</f>
        <v>0.4635320447</v>
      </c>
      <c r="L231" s="35">
        <f t="shared" si="165"/>
        <v>0.9142880958</v>
      </c>
      <c r="M231" s="35">
        <f t="shared" si="165"/>
        <v>0.809299607</v>
      </c>
      <c r="N231" s="35">
        <f t="shared" si="165"/>
        <v>0.7556956226</v>
      </c>
      <c r="O231" s="35">
        <f t="shared" si="165"/>
        <v>0.6739260871</v>
      </c>
      <c r="P231" s="35">
        <f t="shared" si="165"/>
        <v>0.77724524</v>
      </c>
      <c r="Q231" s="35">
        <f t="shared" si="165"/>
        <v>0.8956770343</v>
      </c>
      <c r="R231" s="35">
        <f t="shared" si="165"/>
        <v>0.9010016553</v>
      </c>
      <c r="S231" s="35">
        <f t="shared" si="165"/>
        <v>0.9059425924</v>
      </c>
      <c r="T231" s="35">
        <f t="shared" si="165"/>
        <v>0.9089108742</v>
      </c>
    </row>
    <row r="232" ht="15.75" customHeight="1">
      <c r="A232" s="18"/>
      <c r="B232" s="18"/>
      <c r="C232" s="18"/>
      <c r="D232" s="34"/>
      <c r="E232" s="34"/>
      <c r="F232" s="34"/>
      <c r="G232" s="34"/>
      <c r="H232" s="34"/>
      <c r="I232" s="34"/>
      <c r="J232" s="34"/>
      <c r="K232" s="19"/>
      <c r="L232" s="19"/>
      <c r="M232" s="19"/>
      <c r="N232" s="19"/>
      <c r="O232" s="19"/>
      <c r="P232" s="407"/>
      <c r="Q232" s="407"/>
      <c r="R232" s="407"/>
      <c r="S232" s="407"/>
      <c r="T232" s="407"/>
    </row>
    <row r="233" ht="15.75" customHeight="1">
      <c r="A233" s="18"/>
      <c r="B233" s="18" t="s">
        <v>158</v>
      </c>
      <c r="C233" s="18"/>
      <c r="D233" s="34"/>
      <c r="E233" s="34"/>
      <c r="F233" s="34"/>
      <c r="G233" s="34"/>
      <c r="H233" s="34"/>
      <c r="I233" s="34"/>
      <c r="J233" s="407"/>
      <c r="K233" s="407">
        <f t="shared" ref="K233:T233" si="166">K200-K195+K205+K216+K199</f>
        <v>1506</v>
      </c>
      <c r="L233" s="407">
        <f t="shared" si="166"/>
        <v>4291</v>
      </c>
      <c r="M233" s="407">
        <f t="shared" si="166"/>
        <v>10807</v>
      </c>
      <c r="N233" s="407">
        <f t="shared" si="166"/>
        <v>7779</v>
      </c>
      <c r="O233" s="407">
        <f t="shared" si="166"/>
        <v>5053</v>
      </c>
      <c r="P233" s="407">
        <f t="shared" si="166"/>
        <v>5887.690628</v>
      </c>
      <c r="Q233" s="407">
        <f t="shared" si="166"/>
        <v>5433.408145</v>
      </c>
      <c r="R233" s="407">
        <f t="shared" si="166"/>
        <v>6142.448936</v>
      </c>
      <c r="S233" s="407">
        <f t="shared" si="166"/>
        <v>6910.908542</v>
      </c>
      <c r="T233" s="407">
        <f t="shared" si="166"/>
        <v>7574.529247</v>
      </c>
    </row>
    <row r="234" ht="15.75" customHeight="1">
      <c r="A234" s="18"/>
      <c r="B234" s="18" t="s">
        <v>159</v>
      </c>
      <c r="C234" s="18"/>
      <c r="D234" s="34"/>
      <c r="E234" s="34"/>
      <c r="F234" s="34"/>
      <c r="G234" s="34"/>
      <c r="H234" s="34"/>
      <c r="I234" s="34"/>
      <c r="J234" s="249"/>
      <c r="K234" s="249">
        <f t="shared" ref="K234:T234" si="167">K233/K98</f>
        <v>0.3319374036</v>
      </c>
      <c r="L234" s="249">
        <f t="shared" si="167"/>
        <v>3.195085629</v>
      </c>
      <c r="M234" s="249">
        <f t="shared" si="167"/>
        <v>0.8384018619</v>
      </c>
      <c r="N234" s="249">
        <f t="shared" si="167"/>
        <v>0.6736231382</v>
      </c>
      <c r="O234" s="249">
        <f t="shared" si="167"/>
        <v>0.7532796661</v>
      </c>
      <c r="P234" s="249">
        <f t="shared" si="167"/>
        <v>0.9037668825</v>
      </c>
      <c r="Q234" s="249">
        <f t="shared" si="167"/>
        <v>0.8732334374</v>
      </c>
      <c r="R234" s="249">
        <f t="shared" si="167"/>
        <v>0.8812316416</v>
      </c>
      <c r="S234" s="249">
        <f t="shared" si="167"/>
        <v>0.8884471269</v>
      </c>
      <c r="T234" s="249">
        <f t="shared" si="167"/>
        <v>0.8929878949</v>
      </c>
    </row>
    <row r="235" ht="15.75" customHeight="1">
      <c r="A235" s="18"/>
      <c r="B235" s="18"/>
      <c r="C235" s="18"/>
      <c r="D235" s="34"/>
      <c r="E235" s="34"/>
      <c r="F235" s="34"/>
      <c r="G235" s="34"/>
      <c r="H235" s="34"/>
      <c r="I235" s="34"/>
      <c r="J235" s="34"/>
      <c r="K235" s="19"/>
      <c r="L235" s="19"/>
      <c r="M235" s="19"/>
      <c r="N235" s="19"/>
      <c r="O235" s="19"/>
      <c r="P235" s="19"/>
      <c r="Q235" s="19"/>
      <c r="R235" s="19"/>
      <c r="S235" s="19"/>
      <c r="T235" s="19"/>
    </row>
    <row r="236" ht="15.75" customHeight="1">
      <c r="A236" s="18"/>
      <c r="B236" s="18"/>
      <c r="C236" s="18"/>
      <c r="D236" s="34"/>
      <c r="E236" s="34"/>
      <c r="F236" s="34"/>
      <c r="G236" s="34"/>
      <c r="H236" s="34"/>
      <c r="I236" s="34"/>
      <c r="J236" s="34"/>
      <c r="K236" s="34"/>
      <c r="L236" s="34"/>
      <c r="M236" s="34"/>
      <c r="N236" s="34"/>
      <c r="O236" s="34"/>
      <c r="P236" s="34"/>
      <c r="Q236" s="34"/>
      <c r="R236" s="34"/>
      <c r="S236" s="34"/>
      <c r="T236" s="34"/>
    </row>
    <row r="237" ht="15.75" customHeight="1">
      <c r="A237" s="18"/>
      <c r="B237" s="18"/>
      <c r="C237" s="18"/>
      <c r="D237" s="34"/>
      <c r="E237" s="34"/>
      <c r="F237" s="34"/>
      <c r="G237" s="34"/>
      <c r="H237" s="34"/>
      <c r="I237" s="34"/>
      <c r="J237" s="34"/>
      <c r="K237" s="34"/>
      <c r="L237" s="34"/>
      <c r="M237" s="34"/>
      <c r="N237" s="34"/>
      <c r="O237" s="34"/>
      <c r="P237" s="34"/>
      <c r="Q237" s="34"/>
      <c r="R237" s="34"/>
      <c r="S237" s="34"/>
      <c r="T237" s="34"/>
    </row>
    <row r="238" ht="2.25" customHeight="1">
      <c r="A238" s="18"/>
      <c r="B238" s="18"/>
      <c r="C238" s="18"/>
      <c r="D238" s="34"/>
      <c r="E238" s="34"/>
      <c r="F238" s="34"/>
      <c r="G238" s="34"/>
      <c r="H238" s="34"/>
      <c r="I238" s="34"/>
      <c r="J238" s="34"/>
      <c r="K238" s="34"/>
      <c r="L238" s="34"/>
      <c r="M238" s="34"/>
      <c r="N238" s="34"/>
      <c r="O238" s="34"/>
      <c r="P238" s="34"/>
      <c r="Q238" s="34"/>
      <c r="R238" s="34"/>
      <c r="S238" s="34"/>
      <c r="T238" s="34"/>
    </row>
    <row r="239" ht="15.75" customHeight="1">
      <c r="A239" s="408"/>
      <c r="B239" s="409" t="s">
        <v>160</v>
      </c>
      <c r="C239" s="232"/>
      <c r="D239" s="233"/>
      <c r="E239" s="233"/>
      <c r="F239" s="233"/>
      <c r="G239" s="233"/>
      <c r="H239" s="233"/>
      <c r="I239" s="233"/>
      <c r="J239" s="233"/>
      <c r="K239" s="233"/>
      <c r="L239" s="233"/>
      <c r="M239" s="233"/>
      <c r="N239" s="233"/>
      <c r="O239" s="234"/>
      <c r="P239" s="235"/>
      <c r="Q239" s="236"/>
      <c r="R239" s="233"/>
      <c r="S239" s="233"/>
      <c r="T239" s="233"/>
    </row>
    <row r="240" ht="15.0" customHeight="1" outlineLevel="1">
      <c r="B240" s="11"/>
      <c r="C240" s="11"/>
      <c r="D240" s="11"/>
      <c r="E240" s="11"/>
      <c r="F240" s="11"/>
      <c r="G240" s="11"/>
      <c r="H240" s="11"/>
      <c r="I240" s="11"/>
      <c r="J240" s="11"/>
      <c r="K240" s="11"/>
      <c r="L240" s="11"/>
      <c r="M240" s="11"/>
      <c r="N240" s="11"/>
      <c r="O240" s="11"/>
      <c r="P240" s="11"/>
      <c r="Q240" s="11"/>
      <c r="R240" s="11"/>
      <c r="S240" s="11"/>
      <c r="T240" s="11"/>
    </row>
    <row r="241" ht="15.0" customHeight="1" outlineLevel="1">
      <c r="B241" s="11"/>
      <c r="C241" s="11"/>
      <c r="D241" s="11"/>
      <c r="E241" s="11"/>
      <c r="F241" s="11"/>
      <c r="G241" s="11"/>
      <c r="H241" s="11"/>
      <c r="I241" s="11"/>
      <c r="J241" s="11"/>
      <c r="K241" s="11"/>
      <c r="L241" s="11"/>
      <c r="M241" s="11"/>
      <c r="N241" s="11"/>
      <c r="O241" s="11"/>
      <c r="P241" s="11"/>
      <c r="Q241" s="11"/>
      <c r="R241" s="11"/>
      <c r="S241" s="11"/>
      <c r="T241" s="11"/>
    </row>
    <row r="242" ht="15.75" customHeight="1" outlineLevel="1">
      <c r="A242" s="349"/>
      <c r="B242" s="350" t="s">
        <v>161</v>
      </c>
      <c r="C242" s="350"/>
      <c r="D242" s="351"/>
      <c r="E242" s="351"/>
      <c r="F242" s="351"/>
      <c r="G242" s="351"/>
      <c r="H242" s="351"/>
      <c r="I242" s="351"/>
      <c r="J242" s="410"/>
      <c r="K242" s="410">
        <f t="shared" ref="K242:O242" si="168">ABS(K190/K61)</f>
        <v>1</v>
      </c>
      <c r="L242" s="410">
        <f t="shared" si="168"/>
        <v>1</v>
      </c>
      <c r="M242" s="410">
        <f t="shared" si="168"/>
        <v>1</v>
      </c>
      <c r="N242" s="410">
        <f t="shared" si="168"/>
        <v>1</v>
      </c>
      <c r="O242" s="411">
        <f t="shared" si="168"/>
        <v>1</v>
      </c>
      <c r="P242" s="412">
        <f t="shared" ref="P242:T242" si="169">O242</f>
        <v>1</v>
      </c>
      <c r="Q242" s="413">
        <f t="shared" si="169"/>
        <v>1</v>
      </c>
      <c r="R242" s="410">
        <f t="shared" si="169"/>
        <v>1</v>
      </c>
      <c r="S242" s="410">
        <f t="shared" si="169"/>
        <v>1</v>
      </c>
      <c r="T242" s="410">
        <f t="shared" si="169"/>
        <v>1</v>
      </c>
    </row>
    <row r="243" ht="15.75" customHeight="1" outlineLevel="1">
      <c r="A243" s="349"/>
      <c r="B243" s="350" t="s">
        <v>162</v>
      </c>
      <c r="C243" s="350"/>
      <c r="D243" s="351"/>
      <c r="E243" s="351"/>
      <c r="F243" s="351"/>
      <c r="G243" s="351"/>
      <c r="H243" s="351"/>
      <c r="I243" s="351"/>
      <c r="J243" s="414"/>
      <c r="K243" s="414">
        <f t="shared" ref="K243:O243" si="170">ABS(K191/K61)</f>
        <v>0</v>
      </c>
      <c r="L243" s="414">
        <f t="shared" si="170"/>
        <v>0</v>
      </c>
      <c r="M243" s="414">
        <f t="shared" si="170"/>
        <v>0</v>
      </c>
      <c r="N243" s="414">
        <f t="shared" si="170"/>
        <v>0</v>
      </c>
      <c r="O243" s="415">
        <f t="shared" si="170"/>
        <v>0</v>
      </c>
      <c r="P243" s="416">
        <f t="shared" ref="P243:T243" si="171">O243</f>
        <v>0</v>
      </c>
      <c r="Q243" s="417">
        <f t="shared" si="171"/>
        <v>0</v>
      </c>
      <c r="R243" s="414">
        <f t="shared" si="171"/>
        <v>0</v>
      </c>
      <c r="S243" s="414">
        <f t="shared" si="171"/>
        <v>0</v>
      </c>
      <c r="T243" s="414">
        <f t="shared" si="171"/>
        <v>0</v>
      </c>
    </row>
    <row r="244" ht="15.75" customHeight="1" outlineLevel="1">
      <c r="A244" s="349"/>
      <c r="B244" s="18" t="s">
        <v>124</v>
      </c>
      <c r="C244" s="349"/>
      <c r="D244" s="418"/>
      <c r="E244" s="418"/>
      <c r="F244" s="418"/>
      <c r="G244" s="418"/>
      <c r="H244" s="418"/>
      <c r="I244" s="418"/>
      <c r="J244" s="412"/>
      <c r="K244" s="412">
        <f t="shared" ref="K244:O244" si="172">K192/K7</f>
        <v>0.0009987313413</v>
      </c>
      <c r="L244" s="412">
        <f t="shared" si="172"/>
        <v>0.01083565723</v>
      </c>
      <c r="M244" s="412">
        <f t="shared" si="172"/>
        <v>0.001408204591</v>
      </c>
      <c r="N244" s="412">
        <f t="shared" si="172"/>
        <v>0.001225856605</v>
      </c>
      <c r="O244" s="412">
        <f t="shared" si="172"/>
        <v>0.002913432573</v>
      </c>
      <c r="P244" s="412">
        <v>0.0</v>
      </c>
      <c r="Q244" s="412">
        <f t="shared" ref="Q244:T244" si="173">P244</f>
        <v>0</v>
      </c>
      <c r="R244" s="412">
        <f t="shared" si="173"/>
        <v>0</v>
      </c>
      <c r="S244" s="412">
        <f t="shared" si="173"/>
        <v>0</v>
      </c>
      <c r="T244" s="412">
        <f t="shared" si="173"/>
        <v>0</v>
      </c>
    </row>
    <row r="245" ht="15.75" customHeight="1" outlineLevel="1">
      <c r="A245" s="349"/>
      <c r="B245" s="18" t="s">
        <v>125</v>
      </c>
      <c r="C245" s="349"/>
      <c r="D245" s="418"/>
      <c r="E245" s="418"/>
      <c r="F245" s="418"/>
      <c r="G245" s="418"/>
      <c r="H245" s="418"/>
      <c r="I245" s="418"/>
      <c r="J245" s="412"/>
      <c r="K245" s="412">
        <f t="shared" ref="K245:P245" si="174">K193/K7</f>
        <v>0</v>
      </c>
      <c r="L245" s="412">
        <f t="shared" si="174"/>
        <v>0</v>
      </c>
      <c r="M245" s="412">
        <f t="shared" si="174"/>
        <v>0</v>
      </c>
      <c r="N245" s="412">
        <f t="shared" si="174"/>
        <v>0</v>
      </c>
      <c r="O245" s="412">
        <f t="shared" si="174"/>
        <v>0</v>
      </c>
      <c r="P245" s="412">
        <f t="shared" si="174"/>
        <v>0</v>
      </c>
      <c r="Q245" s="412">
        <f t="shared" ref="Q245:T245" si="175">P245</f>
        <v>0</v>
      </c>
      <c r="R245" s="412">
        <f t="shared" si="175"/>
        <v>0</v>
      </c>
      <c r="S245" s="412">
        <f t="shared" si="175"/>
        <v>0</v>
      </c>
      <c r="T245" s="412">
        <f t="shared" si="175"/>
        <v>0</v>
      </c>
    </row>
    <row r="246" ht="15.75" customHeight="1" outlineLevel="1">
      <c r="A246" s="349"/>
      <c r="B246" s="419" t="s">
        <v>126</v>
      </c>
      <c r="C246" s="349"/>
      <c r="D246" s="418"/>
      <c r="E246" s="418"/>
      <c r="F246" s="418"/>
      <c r="G246" s="418"/>
      <c r="H246" s="418"/>
      <c r="I246" s="418"/>
      <c r="J246" s="412"/>
      <c r="K246" s="412">
        <f t="shared" ref="K246:O246" si="176">K194/K7</f>
        <v>0</v>
      </c>
      <c r="L246" s="412">
        <f t="shared" si="176"/>
        <v>0</v>
      </c>
      <c r="M246" s="412">
        <f t="shared" si="176"/>
        <v>0</v>
      </c>
      <c r="N246" s="412">
        <f t="shared" si="176"/>
        <v>0</v>
      </c>
      <c r="O246" s="412">
        <f t="shared" si="176"/>
        <v>0</v>
      </c>
      <c r="P246" s="412">
        <f t="shared" ref="P246:T246" si="177">O246</f>
        <v>0</v>
      </c>
      <c r="Q246" s="412">
        <f t="shared" si="177"/>
        <v>0</v>
      </c>
      <c r="R246" s="412">
        <f t="shared" si="177"/>
        <v>0</v>
      </c>
      <c r="S246" s="412">
        <f t="shared" si="177"/>
        <v>0</v>
      </c>
      <c r="T246" s="412">
        <f t="shared" si="177"/>
        <v>0</v>
      </c>
    </row>
    <row r="247" ht="15.75" customHeight="1" outlineLevel="1">
      <c r="A247" s="349"/>
      <c r="B247" s="420" t="s">
        <v>163</v>
      </c>
      <c r="C247" s="420"/>
      <c r="D247" s="421"/>
      <c r="E247" s="421"/>
      <c r="F247" s="421"/>
      <c r="G247" s="421"/>
      <c r="H247" s="421"/>
      <c r="I247" s="421"/>
      <c r="J247" s="422"/>
      <c r="K247" s="422">
        <f t="shared" ref="K247:O247" si="178">K195/K7</f>
        <v>0.01234917807</v>
      </c>
      <c r="L247" s="422">
        <f t="shared" si="178"/>
        <v>0.009405870398</v>
      </c>
      <c r="M247" s="422">
        <f t="shared" si="178"/>
        <v>0.009024844018</v>
      </c>
      <c r="N247" s="422">
        <f t="shared" si="178"/>
        <v>0.01562718013</v>
      </c>
      <c r="O247" s="423">
        <f t="shared" si="178"/>
        <v>0.00241869874</v>
      </c>
      <c r="P247" s="412">
        <v>0.002</v>
      </c>
      <c r="Q247" s="424">
        <v>0.009</v>
      </c>
      <c r="R247" s="422">
        <f t="shared" ref="R247:T247" si="179">Q247</f>
        <v>0.009</v>
      </c>
      <c r="S247" s="422">
        <f t="shared" si="179"/>
        <v>0.009</v>
      </c>
      <c r="T247" s="422">
        <f t="shared" si="179"/>
        <v>0.009</v>
      </c>
    </row>
    <row r="248" ht="15.75" customHeight="1" outlineLevel="1">
      <c r="A248" s="349"/>
      <c r="B248" s="350" t="s">
        <v>164</v>
      </c>
      <c r="C248" s="350"/>
      <c r="D248" s="351"/>
      <c r="E248" s="351"/>
      <c r="F248" s="351"/>
      <c r="G248" s="351"/>
      <c r="H248" s="351"/>
      <c r="I248" s="351"/>
      <c r="J248" s="414"/>
      <c r="K248" s="414">
        <f t="shared" ref="K248:O248" si="180">K196/K7</f>
        <v>0.009636407806</v>
      </c>
      <c r="L248" s="414">
        <f t="shared" si="180"/>
        <v>0.04282270643</v>
      </c>
      <c r="M248" s="414">
        <f t="shared" si="180"/>
        <v>-0.0122010135</v>
      </c>
      <c r="N248" s="414">
        <f t="shared" si="180"/>
        <v>-0.01947417728</v>
      </c>
      <c r="O248" s="415">
        <f t="shared" si="180"/>
        <v>0.0005606983443</v>
      </c>
      <c r="P248" s="416">
        <f t="shared" ref="P248:T248" si="181">O248</f>
        <v>0.0005606983443</v>
      </c>
      <c r="Q248" s="417">
        <f t="shared" si="181"/>
        <v>0.0005606983443</v>
      </c>
      <c r="R248" s="414">
        <f t="shared" si="181"/>
        <v>0.0005606983443</v>
      </c>
      <c r="S248" s="414">
        <f t="shared" si="181"/>
        <v>0.0005606983443</v>
      </c>
      <c r="T248" s="414">
        <f t="shared" si="181"/>
        <v>0.0005606983443</v>
      </c>
    </row>
    <row r="249" ht="15.75" customHeight="1" outlineLevel="1">
      <c r="A249" s="349"/>
      <c r="B249" s="18" t="s">
        <v>165</v>
      </c>
      <c r="C249" s="349"/>
      <c r="D249" s="418"/>
      <c r="E249" s="418"/>
      <c r="F249" s="418"/>
      <c r="G249" s="418"/>
      <c r="H249" s="418"/>
      <c r="I249" s="418"/>
      <c r="J249" s="416"/>
      <c r="K249" s="416">
        <f t="shared" ref="K249:O249" si="182">K198/K7</f>
        <v>0</v>
      </c>
      <c r="L249" s="416">
        <f t="shared" si="182"/>
        <v>0</v>
      </c>
      <c r="M249" s="416">
        <f t="shared" si="182"/>
        <v>0</v>
      </c>
      <c r="N249" s="416">
        <f t="shared" si="182"/>
        <v>0</v>
      </c>
      <c r="O249" s="416">
        <f t="shared" si="182"/>
        <v>0</v>
      </c>
      <c r="P249" s="416">
        <f t="shared" ref="P249:T249" si="183">O249</f>
        <v>0</v>
      </c>
      <c r="Q249" s="416">
        <f t="shared" si="183"/>
        <v>0</v>
      </c>
      <c r="R249" s="416">
        <f t="shared" si="183"/>
        <v>0</v>
      </c>
      <c r="S249" s="416">
        <f t="shared" si="183"/>
        <v>0</v>
      </c>
      <c r="T249" s="416">
        <f t="shared" si="183"/>
        <v>0</v>
      </c>
    </row>
    <row r="250" ht="15.75" customHeight="1" outlineLevel="1">
      <c r="A250" s="349"/>
      <c r="B250" s="18" t="s">
        <v>131</v>
      </c>
      <c r="C250" s="349"/>
      <c r="D250" s="418"/>
      <c r="E250" s="418"/>
      <c r="F250" s="418"/>
      <c r="G250" s="418"/>
      <c r="H250" s="418"/>
      <c r="I250" s="418"/>
      <c r="J250" s="412"/>
      <c r="K250" s="412">
        <f t="shared" ref="K250:O250" si="184">K199/K7</f>
        <v>0</v>
      </c>
      <c r="L250" s="412">
        <f t="shared" si="184"/>
        <v>0</v>
      </c>
      <c r="M250" s="412">
        <f t="shared" si="184"/>
        <v>0</v>
      </c>
      <c r="N250" s="412">
        <f t="shared" si="184"/>
        <v>0</v>
      </c>
      <c r="O250" s="412">
        <f t="shared" si="184"/>
        <v>0</v>
      </c>
      <c r="P250" s="412">
        <f t="shared" ref="P250:T250" si="185">O250</f>
        <v>0</v>
      </c>
      <c r="Q250" s="412">
        <f t="shared" si="185"/>
        <v>0</v>
      </c>
      <c r="R250" s="412">
        <f t="shared" si="185"/>
        <v>0</v>
      </c>
      <c r="S250" s="412">
        <f t="shared" si="185"/>
        <v>0</v>
      </c>
      <c r="T250" s="412">
        <f t="shared" si="185"/>
        <v>0</v>
      </c>
    </row>
    <row r="251" ht="15.75" customHeight="1" outlineLevel="1">
      <c r="A251" s="349"/>
      <c r="B251" s="425" t="s">
        <v>166</v>
      </c>
      <c r="C251" s="425"/>
      <c r="D251" s="426"/>
      <c r="E251" s="426"/>
      <c r="F251" s="426"/>
      <c r="G251" s="426"/>
      <c r="H251" s="426"/>
      <c r="I251" s="426"/>
      <c r="J251" s="427"/>
      <c r="K251" s="427">
        <f t="shared" ref="K251:P251" si="186">K203/K7</f>
        <v>-0.08610683726</v>
      </c>
      <c r="L251" s="427">
        <f t="shared" si="186"/>
        <v>-0.06395046557</v>
      </c>
      <c r="M251" s="427">
        <f t="shared" si="186"/>
        <v>-0.04310956243</v>
      </c>
      <c r="N251" s="427">
        <f t="shared" si="186"/>
        <v>-0.04752935079</v>
      </c>
      <c r="O251" s="427">
        <f t="shared" si="186"/>
        <v>-0.05670749137</v>
      </c>
      <c r="P251" s="412">
        <f t="shared" si="186"/>
        <v>-0.04385474691</v>
      </c>
      <c r="Q251" s="427">
        <v>-0.045</v>
      </c>
      <c r="R251" s="427">
        <f t="shared" ref="R251:T251" si="187">Q251</f>
        <v>-0.045</v>
      </c>
      <c r="S251" s="427">
        <f t="shared" si="187"/>
        <v>-0.045</v>
      </c>
      <c r="T251" s="427">
        <f t="shared" si="187"/>
        <v>-0.045</v>
      </c>
    </row>
    <row r="252" ht="15.75" customHeight="1" outlineLevel="1">
      <c r="A252" s="349"/>
      <c r="B252" s="349" t="s">
        <v>167</v>
      </c>
      <c r="C252" s="349"/>
      <c r="D252" s="418"/>
      <c r="E252" s="418"/>
      <c r="F252" s="418"/>
      <c r="G252" s="418"/>
      <c r="H252" s="418"/>
      <c r="I252" s="418"/>
      <c r="J252" s="412"/>
      <c r="K252" s="412">
        <f t="shared" ref="K252:O252" si="188">K204/K7</f>
        <v>0.000877264016</v>
      </c>
      <c r="L252" s="412">
        <f t="shared" si="188"/>
        <v>0.0004726568039</v>
      </c>
      <c r="M252" s="412">
        <f t="shared" si="188"/>
        <v>0.008963170824</v>
      </c>
      <c r="N252" s="412">
        <f t="shared" si="188"/>
        <v>0.0001195957663</v>
      </c>
      <c r="O252" s="412">
        <f t="shared" si="188"/>
        <v>0.00212185844</v>
      </c>
      <c r="P252" s="412">
        <f t="shared" ref="P252:T252" si="189">O252</f>
        <v>0.00212185844</v>
      </c>
      <c r="Q252" s="412">
        <f t="shared" si="189"/>
        <v>0.00212185844</v>
      </c>
      <c r="R252" s="412">
        <f t="shared" si="189"/>
        <v>0.00212185844</v>
      </c>
      <c r="S252" s="412">
        <f t="shared" si="189"/>
        <v>0.00212185844</v>
      </c>
      <c r="T252" s="412">
        <f t="shared" si="189"/>
        <v>0.00212185844</v>
      </c>
    </row>
    <row r="253" ht="15.75" customHeight="1" outlineLevel="1">
      <c r="A253" s="349"/>
      <c r="B253" s="349" t="s">
        <v>168</v>
      </c>
      <c r="C253" s="349"/>
      <c r="D253" s="418"/>
      <c r="E253" s="418"/>
      <c r="F253" s="418"/>
      <c r="G253" s="418"/>
      <c r="H253" s="418"/>
      <c r="I253" s="418"/>
      <c r="J253" s="412"/>
      <c r="K253" s="416">
        <f t="shared" ref="K253:T253" si="190">(-K206)/K7</f>
        <v>0.00008097821686</v>
      </c>
      <c r="L253" s="416">
        <f t="shared" si="190"/>
        <v>0.0002363284019</v>
      </c>
      <c r="M253" s="416">
        <f t="shared" si="190"/>
        <v>0.006187877106</v>
      </c>
      <c r="N253" s="416">
        <f t="shared" si="190"/>
        <v>0.007524566964</v>
      </c>
      <c r="O253" s="416">
        <f t="shared" si="190"/>
        <v>0.01461113921</v>
      </c>
      <c r="P253" s="416">
        <f t="shared" si="190"/>
        <v>0.01315642407</v>
      </c>
      <c r="Q253" s="416">
        <f t="shared" si="190"/>
        <v>0.01372287485</v>
      </c>
      <c r="R253" s="416">
        <f t="shared" si="190"/>
        <v>0.01314457408</v>
      </c>
      <c r="S253" s="416">
        <f t="shared" si="190"/>
        <v>0.01256579844</v>
      </c>
      <c r="T253" s="416">
        <f t="shared" si="190"/>
        <v>0.01201247656</v>
      </c>
      <c r="U253" s="428"/>
    </row>
    <row r="254" ht="15.75" customHeight="1" outlineLevel="1">
      <c r="A254" s="349"/>
      <c r="B254" s="429" t="s">
        <v>169</v>
      </c>
      <c r="C254" s="429"/>
      <c r="D254" s="430"/>
      <c r="E254" s="430"/>
      <c r="F254" s="430"/>
      <c r="G254" s="430"/>
      <c r="H254" s="430"/>
      <c r="I254" s="430"/>
      <c r="J254" s="431"/>
      <c r="K254" s="431">
        <f t="shared" ref="K254:O254" si="191">K209/K200</f>
        <v>0.03685897436</v>
      </c>
      <c r="L254" s="431">
        <f t="shared" si="191"/>
        <v>0.01013481212</v>
      </c>
      <c r="M254" s="431">
        <f t="shared" si="191"/>
        <v>0.003598320784</v>
      </c>
      <c r="N254" s="431">
        <f t="shared" si="191"/>
        <v>-0.1170589904</v>
      </c>
      <c r="O254" s="432">
        <f t="shared" si="191"/>
        <v>-0.08009376831</v>
      </c>
      <c r="P254" s="412"/>
      <c r="Q254" s="433"/>
      <c r="R254" s="431"/>
      <c r="S254" s="431"/>
      <c r="T254" s="431"/>
    </row>
    <row r="255" ht="15.75" customHeight="1" outlineLevel="1">
      <c r="A255" s="349"/>
      <c r="B255" s="429" t="s">
        <v>170</v>
      </c>
      <c r="C255" s="429"/>
      <c r="D255" s="430"/>
      <c r="E255" s="430"/>
      <c r="F255" s="430"/>
      <c r="G255" s="430"/>
      <c r="H255" s="430"/>
      <c r="I255" s="430"/>
      <c r="J255" s="431"/>
      <c r="K255" s="431">
        <f t="shared" ref="K255:O255" si="192">K210/K200</f>
        <v>-0.008585164835</v>
      </c>
      <c r="L255" s="431">
        <f t="shared" si="192"/>
        <v>-0.00392006884</v>
      </c>
      <c r="M255" s="431">
        <f t="shared" si="192"/>
        <v>0.003465049643</v>
      </c>
      <c r="N255" s="431">
        <f t="shared" si="192"/>
        <v>-0.02190867839</v>
      </c>
      <c r="O255" s="432">
        <f t="shared" si="192"/>
        <v>-0.001855831217</v>
      </c>
      <c r="P255" s="412">
        <f t="shared" ref="P255:T255" si="193">O255</f>
        <v>-0.001855831217</v>
      </c>
      <c r="Q255" s="433">
        <f t="shared" si="193"/>
        <v>-0.001855831217</v>
      </c>
      <c r="R255" s="431">
        <f t="shared" si="193"/>
        <v>-0.001855831217</v>
      </c>
      <c r="S255" s="431">
        <f t="shared" si="193"/>
        <v>-0.001855831217</v>
      </c>
      <c r="T255" s="431">
        <f t="shared" si="193"/>
        <v>-0.001855831217</v>
      </c>
    </row>
    <row r="256" ht="15.75" customHeight="1" outlineLevel="1">
      <c r="A256" s="349"/>
      <c r="B256" s="420" t="s">
        <v>171</v>
      </c>
      <c r="C256" s="420"/>
      <c r="D256" s="421"/>
      <c r="E256" s="421"/>
      <c r="F256" s="421"/>
      <c r="G256" s="421"/>
      <c r="H256" s="421"/>
      <c r="I256" s="421"/>
      <c r="J256" s="422"/>
      <c r="K256" s="422">
        <f t="shared" ref="K256:O256" si="194">K207/K7</f>
        <v>0</v>
      </c>
      <c r="L256" s="422">
        <f t="shared" si="194"/>
        <v>0</v>
      </c>
      <c r="M256" s="422">
        <f t="shared" si="194"/>
        <v>0</v>
      </c>
      <c r="N256" s="422">
        <f t="shared" si="194"/>
        <v>0</v>
      </c>
      <c r="O256" s="423">
        <f t="shared" si="194"/>
        <v>0</v>
      </c>
      <c r="P256" s="412">
        <f t="shared" ref="P256:T256" si="195">O256</f>
        <v>0</v>
      </c>
      <c r="Q256" s="424">
        <f t="shared" si="195"/>
        <v>0</v>
      </c>
      <c r="R256" s="422">
        <f t="shared" si="195"/>
        <v>0</v>
      </c>
      <c r="S256" s="422">
        <f t="shared" si="195"/>
        <v>0</v>
      </c>
      <c r="T256" s="422">
        <f t="shared" si="195"/>
        <v>0</v>
      </c>
    </row>
    <row r="257" ht="15.75" customHeight="1" outlineLevel="1">
      <c r="A257" s="349"/>
      <c r="B257" s="434" t="s">
        <v>172</v>
      </c>
      <c r="C257" s="434"/>
      <c r="D257" s="435"/>
      <c r="E257" s="435"/>
      <c r="F257" s="435"/>
      <c r="G257" s="435"/>
      <c r="H257" s="435"/>
      <c r="I257" s="435"/>
      <c r="J257" s="436"/>
      <c r="K257" s="436">
        <f t="shared" ref="K257:O257" si="196">K215/K229</f>
        <v>0.7790660225</v>
      </c>
      <c r="L257" s="436">
        <f t="shared" si="196"/>
        <v>-0.1365094642</v>
      </c>
      <c r="M257" s="436">
        <f t="shared" si="196"/>
        <v>-0.3230052417</v>
      </c>
      <c r="N257" s="436">
        <f t="shared" si="196"/>
        <v>-0.2695052053</v>
      </c>
      <c r="O257" s="437">
        <f t="shared" si="196"/>
        <v>0.4458398744</v>
      </c>
      <c r="P257" s="412">
        <v>-0.22</v>
      </c>
      <c r="Q257" s="438">
        <v>-0.22</v>
      </c>
      <c r="R257" s="439">
        <v>-0.22</v>
      </c>
      <c r="S257" s="439">
        <v>-0.22</v>
      </c>
      <c r="T257" s="439">
        <v>-0.22</v>
      </c>
    </row>
    <row r="258" ht="15.75" customHeight="1" outlineLevel="1">
      <c r="A258" s="349"/>
      <c r="B258" s="350" t="s">
        <v>173</v>
      </c>
      <c r="C258" s="350"/>
      <c r="D258" s="351"/>
      <c r="E258" s="351"/>
      <c r="F258" s="351"/>
      <c r="G258" s="351"/>
      <c r="H258" s="351"/>
      <c r="I258" s="351"/>
      <c r="J258" s="410"/>
      <c r="K258" s="410">
        <f t="shared" ref="K258:O258" si="197">K216/K150</f>
        <v>0</v>
      </c>
      <c r="L258" s="410">
        <f t="shared" si="197"/>
        <v>0</v>
      </c>
      <c r="M258" s="410">
        <f t="shared" si="197"/>
        <v>0</v>
      </c>
      <c r="N258" s="410">
        <f t="shared" si="197"/>
        <v>0</v>
      </c>
      <c r="O258" s="411">
        <f t="shared" si="197"/>
        <v>0</v>
      </c>
      <c r="P258" s="412">
        <f t="shared" ref="P258:T258" si="198">O258</f>
        <v>0</v>
      </c>
      <c r="Q258" s="413">
        <f t="shared" si="198"/>
        <v>0</v>
      </c>
      <c r="R258" s="410">
        <f t="shared" si="198"/>
        <v>0</v>
      </c>
      <c r="S258" s="410">
        <f t="shared" si="198"/>
        <v>0</v>
      </c>
      <c r="T258" s="410">
        <f t="shared" si="198"/>
        <v>0</v>
      </c>
      <c r="U258" s="440"/>
    </row>
    <row r="259" ht="15.75" customHeight="1" outlineLevel="1">
      <c r="A259" s="349"/>
      <c r="B259" s="350" t="s">
        <v>174</v>
      </c>
      <c r="C259" s="350"/>
      <c r="D259" s="351"/>
      <c r="E259" s="351"/>
      <c r="F259" s="351"/>
      <c r="G259" s="351"/>
      <c r="H259" s="351"/>
      <c r="I259" s="351"/>
      <c r="J259" s="410"/>
      <c r="K259" s="410">
        <f t="shared" ref="K259:N259" si="199">K218/K189</f>
        <v>-0.7039894203</v>
      </c>
      <c r="L259" s="410">
        <f t="shared" si="199"/>
        <v>-2.512285927</v>
      </c>
      <c r="M259" s="410">
        <f t="shared" si="199"/>
        <v>-0.2666408068</v>
      </c>
      <c r="N259" s="410">
        <f t="shared" si="199"/>
        <v>-0.4428472463</v>
      </c>
      <c r="O259" s="441">
        <v>0.0</v>
      </c>
      <c r="P259" s="442">
        <v>0.0</v>
      </c>
      <c r="Q259" s="443">
        <v>0.0</v>
      </c>
      <c r="R259" s="444">
        <v>0.0</v>
      </c>
      <c r="S259" s="444">
        <v>0.0</v>
      </c>
      <c r="T259" s="444">
        <v>0.0</v>
      </c>
    </row>
    <row r="260" ht="15.75" customHeight="1" outlineLevel="1">
      <c r="A260" s="349"/>
      <c r="B260" s="350" t="s">
        <v>175</v>
      </c>
      <c r="C260" s="350"/>
      <c r="D260" s="351"/>
      <c r="E260" s="351"/>
      <c r="F260" s="351"/>
      <c r="G260" s="351"/>
      <c r="H260" s="351"/>
      <c r="I260" s="351"/>
      <c r="J260" s="410"/>
      <c r="K260" s="410">
        <f t="shared" ref="K260:O260" si="200">K219/K7</f>
        <v>-0.002240397333</v>
      </c>
      <c r="L260" s="410">
        <f t="shared" si="200"/>
        <v>-0.004171196294</v>
      </c>
      <c r="M260" s="410">
        <f t="shared" si="200"/>
        <v>-0.003741507087</v>
      </c>
      <c r="N260" s="410">
        <f t="shared" si="200"/>
        <v>-0.005272180031</v>
      </c>
      <c r="O260" s="411">
        <f t="shared" si="200"/>
        <v>-0.004749444799</v>
      </c>
      <c r="P260" s="412">
        <f t="shared" ref="P260:T260" si="201">O260</f>
        <v>-0.004749444799</v>
      </c>
      <c r="Q260" s="413">
        <f t="shared" si="201"/>
        <v>-0.004749444799</v>
      </c>
      <c r="R260" s="410">
        <f t="shared" si="201"/>
        <v>-0.004749444799</v>
      </c>
      <c r="S260" s="410">
        <f t="shared" si="201"/>
        <v>-0.004749444799</v>
      </c>
      <c r="T260" s="410">
        <f t="shared" si="201"/>
        <v>-0.004749444799</v>
      </c>
    </row>
    <row r="261" ht="15.75" customHeight="1" outlineLevel="1">
      <c r="A261" s="349"/>
      <c r="B261" s="350" t="s">
        <v>176</v>
      </c>
      <c r="C261" s="350"/>
      <c r="D261" s="351"/>
      <c r="E261" s="351"/>
      <c r="F261" s="351"/>
      <c r="G261" s="351"/>
      <c r="H261" s="351"/>
      <c r="I261" s="351"/>
      <c r="J261" s="410"/>
      <c r="K261" s="410">
        <f t="shared" ref="K261:O261" si="202">K210/K7</f>
        <v>-0.001012227711</v>
      </c>
      <c r="L261" s="410">
        <f t="shared" si="202"/>
        <v>-0.000484473224</v>
      </c>
      <c r="M261" s="410">
        <f t="shared" si="202"/>
        <v>0.0005345010125</v>
      </c>
      <c r="N261" s="410">
        <f t="shared" si="202"/>
        <v>-0.003079590982</v>
      </c>
      <c r="O261" s="411">
        <f t="shared" si="202"/>
        <v>-0.0002088876185</v>
      </c>
      <c r="P261" s="412">
        <v>0.0</v>
      </c>
      <c r="Q261" s="413">
        <v>0.0</v>
      </c>
      <c r="R261" s="410">
        <v>0.0</v>
      </c>
      <c r="S261" s="410">
        <v>0.0</v>
      </c>
      <c r="T261" s="410">
        <v>0.0</v>
      </c>
    </row>
    <row r="262" ht="15.75" customHeight="1" outlineLevel="1">
      <c r="A262" s="349"/>
      <c r="B262" s="420" t="s">
        <v>177</v>
      </c>
      <c r="C262" s="420"/>
      <c r="D262" s="421"/>
      <c r="E262" s="421"/>
      <c r="F262" s="421"/>
      <c r="G262" s="421"/>
      <c r="H262" s="421"/>
      <c r="I262" s="421"/>
      <c r="J262" s="422"/>
      <c r="K262" s="422"/>
      <c r="L262" s="422"/>
      <c r="M262" s="422"/>
      <c r="N262" s="422"/>
      <c r="O262" s="445"/>
      <c r="P262" s="446">
        <f t="shared" ref="P262:T262" si="203">P217/J287</f>
        <v>-8.236179922</v>
      </c>
      <c r="Q262" s="447">
        <f t="shared" si="203"/>
        <v>-7.424173958</v>
      </c>
      <c r="R262" s="448">
        <f t="shared" si="203"/>
        <v>-6.626642623</v>
      </c>
      <c r="S262" s="448">
        <f t="shared" si="203"/>
        <v>-6.25</v>
      </c>
      <c r="T262" s="448">
        <f t="shared" si="203"/>
        <v>-5.882352941</v>
      </c>
    </row>
    <row r="263" ht="15.75" customHeight="1" outlineLevel="1">
      <c r="A263" s="349"/>
      <c r="B263" s="434" t="s">
        <v>178</v>
      </c>
      <c r="C263" s="434"/>
      <c r="D263" s="435"/>
      <c r="E263" s="435"/>
      <c r="F263" s="435"/>
      <c r="G263" s="435"/>
      <c r="H263" s="435"/>
      <c r="I263" s="435"/>
      <c r="J263" s="436"/>
      <c r="K263" s="436" t="str">
        <f t="shared" ref="K263:O263" si="204">K223/J7</f>
        <v>#DIV/0!</v>
      </c>
      <c r="L263" s="436">
        <f t="shared" si="204"/>
        <v>0.0001754528032</v>
      </c>
      <c r="M263" s="436">
        <f t="shared" si="204"/>
        <v>-0.000248144822</v>
      </c>
      <c r="N263" s="436">
        <f t="shared" si="204"/>
        <v>-0.001027886562</v>
      </c>
      <c r="O263" s="437">
        <f t="shared" si="204"/>
        <v>0.0003288883574</v>
      </c>
      <c r="P263" s="412">
        <f t="shared" ref="P263:T263" si="205">O263</f>
        <v>0.0003288883574</v>
      </c>
      <c r="Q263" s="449">
        <f t="shared" si="205"/>
        <v>0.0003288883574</v>
      </c>
      <c r="R263" s="436">
        <f t="shared" si="205"/>
        <v>0.0003288883574</v>
      </c>
      <c r="S263" s="436">
        <f t="shared" si="205"/>
        <v>0.0003288883574</v>
      </c>
      <c r="T263" s="436">
        <f t="shared" si="205"/>
        <v>0.0003288883574</v>
      </c>
    </row>
    <row r="264" ht="15.75" customHeight="1" outlineLevel="1">
      <c r="A264" s="18"/>
      <c r="B264" s="18"/>
      <c r="C264" s="18"/>
      <c r="D264" s="34"/>
      <c r="E264" s="34"/>
      <c r="F264" s="34"/>
      <c r="G264" s="34"/>
      <c r="H264" s="34"/>
      <c r="I264" s="34"/>
      <c r="J264" s="440"/>
      <c r="K264" s="440"/>
      <c r="L264" s="440"/>
      <c r="M264" s="440"/>
      <c r="N264" s="440"/>
      <c r="O264" s="450"/>
      <c r="P264" s="450"/>
      <c r="Q264" s="450"/>
      <c r="R264" s="450"/>
      <c r="S264" s="450"/>
    </row>
    <row r="265" ht="15.75" customHeight="1" outlineLevel="1">
      <c r="A265" s="18"/>
      <c r="B265" s="18"/>
      <c r="C265" s="18"/>
      <c r="D265" s="34"/>
      <c r="E265" s="34"/>
      <c r="F265" s="34"/>
      <c r="G265" s="34"/>
      <c r="H265" s="34"/>
      <c r="I265" s="34"/>
      <c r="J265" s="440"/>
      <c r="K265" s="440"/>
      <c r="L265" s="440"/>
      <c r="M265" s="440"/>
      <c r="N265" s="440"/>
      <c r="O265" s="450"/>
      <c r="P265" s="450"/>
      <c r="Q265" s="450"/>
      <c r="R265" s="450"/>
      <c r="S265" s="450"/>
    </row>
    <row r="266" ht="15.75" customHeight="1">
      <c r="A266" s="451"/>
      <c r="B266" s="452" t="s">
        <v>179</v>
      </c>
      <c r="C266" s="17"/>
      <c r="D266" s="17"/>
      <c r="E266" s="17"/>
      <c r="F266" s="17"/>
      <c r="G266" s="17"/>
      <c r="H266" s="17"/>
      <c r="I266" s="17"/>
      <c r="J266" s="17"/>
      <c r="K266" s="17"/>
      <c r="L266" s="17"/>
      <c r="M266" s="17"/>
      <c r="N266" s="17"/>
      <c r="O266" s="17"/>
      <c r="P266" s="17"/>
      <c r="Q266" s="17"/>
      <c r="R266" s="17"/>
      <c r="S266" s="17"/>
    </row>
    <row r="267" ht="15.75" customHeight="1">
      <c r="A267" s="18"/>
      <c r="B267" s="18"/>
      <c r="C267" s="18"/>
      <c r="D267" s="34"/>
      <c r="E267" s="34"/>
      <c r="F267" s="34"/>
      <c r="G267" s="34"/>
      <c r="H267" s="34"/>
      <c r="I267" s="34"/>
      <c r="J267" s="34"/>
      <c r="K267" s="34"/>
      <c r="L267" s="34"/>
      <c r="M267" s="34"/>
      <c r="N267" s="34"/>
      <c r="O267" s="34"/>
      <c r="P267" s="34"/>
      <c r="Q267" s="34"/>
      <c r="R267" s="34"/>
      <c r="S267" s="34"/>
    </row>
    <row r="268" ht="15.75" customHeight="1">
      <c r="A268" s="53"/>
      <c r="B268" s="453"/>
      <c r="C268" s="454" t="s">
        <v>180</v>
      </c>
      <c r="D268" s="454"/>
      <c r="E268" s="454"/>
      <c r="F268" s="454"/>
      <c r="G268" s="454"/>
      <c r="H268" s="454"/>
      <c r="I268" s="454"/>
      <c r="J268" s="455" t="s">
        <v>181</v>
      </c>
      <c r="K268" s="455" t="s">
        <v>37</v>
      </c>
      <c r="L268" s="456"/>
      <c r="M268" s="457" t="s">
        <v>182</v>
      </c>
      <c r="N268" s="458"/>
      <c r="O268" s="458"/>
      <c r="P268" s="458"/>
      <c r="Q268" s="458"/>
      <c r="R268" s="458"/>
      <c r="S268" s="458"/>
      <c r="T268" s="458"/>
      <c r="U268" s="53"/>
      <c r="V268" s="53"/>
      <c r="W268" s="53"/>
      <c r="X268" s="53"/>
      <c r="Y268" s="53"/>
      <c r="Z268" s="53"/>
      <c r="AA268" s="53"/>
      <c r="AB268" s="53"/>
      <c r="AC268" s="53"/>
      <c r="AD268" s="53"/>
      <c r="AE268" s="53"/>
      <c r="AF268" s="53"/>
      <c r="AG268" s="53"/>
      <c r="AH268" s="53"/>
      <c r="AI268" s="53"/>
      <c r="AJ268" s="53"/>
      <c r="AK268" s="53"/>
      <c r="AL268" s="53"/>
      <c r="AM268" s="53"/>
      <c r="AN268" s="53"/>
      <c r="AO268" s="53"/>
      <c r="AP268" s="53"/>
    </row>
    <row r="269" ht="15.75" customHeight="1">
      <c r="A269" s="53"/>
      <c r="B269" s="453"/>
      <c r="C269" s="53" t="s">
        <v>183</v>
      </c>
      <c r="D269" s="53"/>
      <c r="E269" s="53"/>
      <c r="F269" s="53"/>
      <c r="G269" s="53"/>
      <c r="H269" s="53"/>
      <c r="I269" s="53"/>
      <c r="J269" s="459">
        <f>J278/T111</f>
        <v>17.3675284</v>
      </c>
      <c r="K269" s="459">
        <f>((J278+J275)*T105)/T74</f>
        <v>13.85010224</v>
      </c>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c r="AJ269" s="53"/>
      <c r="AK269" s="53"/>
      <c r="AL269" s="53"/>
      <c r="AM269" s="53"/>
      <c r="AN269" s="53"/>
      <c r="AO269" s="53"/>
      <c r="AP269" s="53"/>
    </row>
    <row r="270" ht="15.75" customHeight="1">
      <c r="A270" s="53"/>
      <c r="B270" s="453"/>
      <c r="C270" s="53" t="s">
        <v>184</v>
      </c>
      <c r="D270" s="53"/>
      <c r="E270" s="53"/>
      <c r="F270" s="53"/>
      <c r="G270" s="53"/>
      <c r="H270" s="53"/>
      <c r="I270" s="53"/>
      <c r="J270" s="460"/>
      <c r="K270" s="4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row>
    <row r="271" ht="15.75" customHeight="1">
      <c r="A271" s="53"/>
      <c r="B271" s="453"/>
      <c r="C271" s="53" t="s">
        <v>185</v>
      </c>
      <c r="D271" s="53"/>
      <c r="E271" s="53"/>
      <c r="F271" s="53"/>
      <c r="G271" s="53"/>
      <c r="H271" s="53"/>
      <c r="I271" s="53"/>
      <c r="J271" s="460"/>
      <c r="K271" s="4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row>
    <row r="272" ht="15.75" customHeight="1">
      <c r="A272" s="53"/>
      <c r="B272" s="453"/>
      <c r="C272" s="53" t="s">
        <v>186</v>
      </c>
      <c r="D272" s="53"/>
      <c r="E272" s="53"/>
      <c r="F272" s="53"/>
      <c r="G272" s="53"/>
      <c r="H272" s="53"/>
      <c r="I272" s="53"/>
      <c r="J272" s="460"/>
      <c r="K272" s="4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row>
    <row r="273" ht="15.75" customHeight="1">
      <c r="A273" s="53"/>
      <c r="B273" s="453"/>
      <c r="C273" s="53" t="s">
        <v>187</v>
      </c>
      <c r="D273" s="53"/>
      <c r="E273" s="53"/>
      <c r="F273" s="53"/>
      <c r="G273" s="53"/>
      <c r="H273" s="53"/>
      <c r="I273" s="53"/>
      <c r="J273" s="460" t="s">
        <v>188</v>
      </c>
      <c r="K273" s="460" t="s">
        <v>189</v>
      </c>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row>
    <row r="274" ht="15.75" customHeight="1">
      <c r="A274" s="53"/>
      <c r="B274" s="453"/>
      <c r="C274" s="53"/>
      <c r="D274" s="53"/>
      <c r="E274" s="53"/>
      <c r="F274" s="53"/>
      <c r="G274" s="53"/>
      <c r="H274" s="53"/>
      <c r="I274" s="53"/>
      <c r="J274" s="453"/>
      <c r="K274" s="4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row>
    <row r="275" ht="15.75" customHeight="1">
      <c r="A275" s="53"/>
      <c r="B275" s="453"/>
      <c r="C275" s="461" t="s">
        <v>190</v>
      </c>
      <c r="D275" s="53"/>
      <c r="E275" s="53"/>
      <c r="F275" s="53"/>
      <c r="G275" s="53"/>
      <c r="H275" s="53"/>
      <c r="I275" s="53"/>
      <c r="J275" s="462">
        <f>T160/T105</f>
        <v>24.66321742</v>
      </c>
      <c r="K275" s="4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row>
    <row r="276" ht="15.75" customHeight="1">
      <c r="A276" s="53"/>
      <c r="B276" s="453"/>
      <c r="C276" s="53" t="s">
        <v>191</v>
      </c>
      <c r="D276" s="53"/>
      <c r="E276" s="53"/>
      <c r="F276" s="53"/>
      <c r="G276" s="53"/>
      <c r="H276" s="53"/>
      <c r="I276" s="53"/>
      <c r="J276" s="462">
        <v>123.8</v>
      </c>
      <c r="K276" s="4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row>
    <row r="277" ht="15.75" customHeight="1">
      <c r="A277" s="53"/>
      <c r="B277" s="53"/>
      <c r="C277" s="464"/>
      <c r="D277" s="464"/>
      <c r="E277" s="464"/>
      <c r="F277" s="464"/>
      <c r="G277" s="464"/>
      <c r="H277" s="464"/>
      <c r="I277" s="464"/>
      <c r="J277" s="465"/>
      <c r="K277" s="466"/>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row>
    <row r="278" ht="15.75" customHeight="1">
      <c r="A278" s="53"/>
      <c r="B278" s="453"/>
      <c r="C278" s="467" t="s">
        <v>192</v>
      </c>
      <c r="D278" s="468"/>
      <c r="E278" s="468"/>
      <c r="F278" s="468"/>
      <c r="G278" s="468"/>
      <c r="H278" s="468"/>
      <c r="I278" s="468"/>
      <c r="J278" s="469">
        <f>AL308</f>
        <v>185.7277412</v>
      </c>
      <c r="K278" s="470"/>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row>
    <row r="279" ht="15.75" customHeight="1">
      <c r="A279" s="53"/>
      <c r="B279" s="471"/>
      <c r="C279" s="467" t="s">
        <v>193</v>
      </c>
      <c r="D279" s="468"/>
      <c r="E279" s="468"/>
      <c r="F279" s="468"/>
      <c r="G279" s="468"/>
      <c r="H279" s="468"/>
      <c r="I279" s="468"/>
      <c r="J279" s="472">
        <f>J284/5</f>
        <v>0.03950428133</v>
      </c>
      <c r="K279" s="470"/>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row>
    <row r="280" ht="15.75" customHeight="1">
      <c r="A280" s="53"/>
      <c r="B280" s="453"/>
      <c r="C280" s="467" t="s">
        <v>194</v>
      </c>
      <c r="D280" s="468"/>
      <c r="E280" s="468"/>
      <c r="F280" s="468"/>
      <c r="G280" s="468"/>
      <c r="H280" s="468"/>
      <c r="I280" s="468"/>
      <c r="J280" s="473">
        <f>(J278/J276)-100%+J284</f>
        <v>0.6977454875</v>
      </c>
      <c r="K280" s="470"/>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row>
    <row r="281" ht="15.75" customHeight="1">
      <c r="A281" s="53"/>
      <c r="B281" s="453"/>
      <c r="C281" s="474" t="s">
        <v>195</v>
      </c>
      <c r="D281" s="475"/>
      <c r="E281" s="475"/>
      <c r="F281" s="475"/>
      <c r="G281" s="475"/>
      <c r="H281" s="475"/>
      <c r="I281" s="475"/>
      <c r="J281" s="476">
        <f>RRI(4,J276,J278)+J279</f>
        <v>0.1462275298</v>
      </c>
      <c r="K281" s="470"/>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row>
    <row r="282" ht="15.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row>
    <row r="283" ht="15.75" customHeight="1">
      <c r="A283" s="53"/>
      <c r="B283" s="53"/>
      <c r="C283" s="477"/>
      <c r="D283" s="477"/>
      <c r="E283" s="477"/>
      <c r="F283" s="477"/>
      <c r="G283" s="477"/>
      <c r="H283" s="477"/>
      <c r="I283" s="477"/>
      <c r="J283" s="477"/>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row>
    <row r="284" ht="15.75" customHeight="1">
      <c r="A284" s="53"/>
      <c r="B284" s="471"/>
      <c r="C284" s="70" t="s">
        <v>196</v>
      </c>
      <c r="D284" s="53"/>
      <c r="E284" s="53"/>
      <c r="F284" s="53"/>
      <c r="G284" s="53"/>
      <c r="H284" s="53"/>
      <c r="I284" s="53"/>
      <c r="J284" s="478">
        <f>O344+P344+Q344+R344+S344</f>
        <v>0.1975214066</v>
      </c>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row>
    <row r="285" ht="15.75" customHeight="1">
      <c r="A285" s="53"/>
      <c r="B285" s="471"/>
      <c r="C285" s="479" t="s">
        <v>193</v>
      </c>
      <c r="D285" s="477"/>
      <c r="E285" s="477"/>
      <c r="F285" s="477"/>
      <c r="G285" s="477"/>
      <c r="H285" s="477"/>
      <c r="I285" s="477"/>
      <c r="J285" s="480">
        <f>J284/5</f>
        <v>0.03950428133</v>
      </c>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3"/>
      <c r="AM285" s="53"/>
      <c r="AN285" s="53"/>
      <c r="AO285" s="53"/>
      <c r="AP285" s="53"/>
    </row>
    <row r="286" ht="15.75" customHeight="1">
      <c r="A286" s="53"/>
      <c r="B286" s="53"/>
      <c r="C286" s="481"/>
      <c r="D286" s="481"/>
      <c r="E286" s="481"/>
      <c r="F286" s="481"/>
      <c r="G286" s="481"/>
      <c r="H286" s="481"/>
      <c r="I286" s="481"/>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row>
    <row r="287" ht="15.75" customHeight="1">
      <c r="A287" s="53"/>
      <c r="B287" s="453"/>
      <c r="C287" s="482" t="s">
        <v>197</v>
      </c>
      <c r="D287" s="481"/>
      <c r="E287" s="481"/>
      <c r="F287" s="481"/>
      <c r="G287" s="481"/>
      <c r="H287" s="481"/>
      <c r="I287" s="481"/>
      <c r="J287" s="483">
        <v>121.41551173982208</v>
      </c>
      <c r="K287" s="483">
        <v>134.69511971103591</v>
      </c>
      <c r="L287" s="483">
        <v>150.90598012824367</v>
      </c>
      <c r="M287" s="483">
        <v>160.0</v>
      </c>
      <c r="N287" s="483">
        <v>170.0</v>
      </c>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row>
    <row r="288" ht="15.75" customHeight="1">
      <c r="A288" s="53"/>
      <c r="B288" s="53"/>
      <c r="C288" s="53"/>
      <c r="D288" s="53"/>
      <c r="E288" s="53"/>
      <c r="F288" s="53"/>
      <c r="G288" s="53"/>
      <c r="H288" s="53"/>
      <c r="I288" s="53"/>
      <c r="J288" s="53"/>
      <c r="K288" s="53"/>
      <c r="L288" s="485"/>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row>
    <row r="289" ht="15.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row>
    <row r="290" ht="15.75" customHeight="1">
      <c r="A290" s="53"/>
      <c r="B290" s="53"/>
      <c r="C290" s="486" t="s">
        <v>198</v>
      </c>
      <c r="D290" s="466"/>
      <c r="E290" s="466"/>
      <c r="F290" s="466"/>
      <c r="G290" s="466"/>
      <c r="H290" s="466"/>
      <c r="I290" s="466"/>
      <c r="J290" s="487">
        <v>120.0</v>
      </c>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row>
    <row r="291" ht="15.75" customHeight="1">
      <c r="A291" s="53"/>
      <c r="B291" s="53"/>
      <c r="C291" s="488" t="s">
        <v>199</v>
      </c>
      <c r="D291" s="53"/>
      <c r="E291" s="53"/>
      <c r="F291" s="53"/>
      <c r="G291" s="53"/>
      <c r="H291" s="53"/>
      <c r="I291" s="53"/>
      <c r="J291" s="489">
        <f>J290/J276-1</f>
        <v>-0.03069466882</v>
      </c>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row>
    <row r="292" ht="15.75" customHeight="1">
      <c r="A292" s="53"/>
      <c r="B292" s="53"/>
      <c r="C292" s="490" t="s">
        <v>200</v>
      </c>
      <c r="D292" s="481"/>
      <c r="E292" s="481"/>
      <c r="F292" s="481"/>
      <c r="G292" s="481"/>
      <c r="H292" s="481"/>
      <c r="I292" s="481"/>
      <c r="J292" s="491" t="s">
        <v>201</v>
      </c>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row>
    <row r="293" ht="15.75" customHeight="1">
      <c r="A293" s="485"/>
      <c r="B293" s="53"/>
      <c r="C293" s="485"/>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row>
    <row r="294" ht="15.75" customHeight="1">
      <c r="A294" s="485" t="s">
        <v>202</v>
      </c>
      <c r="B294" s="53"/>
      <c r="C294" s="53"/>
      <c r="D294" s="53"/>
      <c r="E294" s="53"/>
      <c r="F294" s="53"/>
      <c r="G294" s="53"/>
      <c r="H294" s="53"/>
      <c r="I294" s="53"/>
      <c r="J294" s="53"/>
      <c r="K294" s="53"/>
      <c r="L294" s="53"/>
      <c r="M294" s="477"/>
      <c r="N294" s="477"/>
      <c r="O294" s="477"/>
      <c r="P294" s="53"/>
      <c r="Q294" s="477"/>
      <c r="R294" s="477"/>
      <c r="S294" s="53"/>
      <c r="T294" s="53"/>
      <c r="U294" s="53"/>
      <c r="V294" s="53"/>
      <c r="W294" s="477"/>
      <c r="X294" s="477"/>
      <c r="Y294" s="477"/>
      <c r="Z294" s="477"/>
      <c r="AA294" s="477"/>
      <c r="AB294" s="477"/>
      <c r="AC294" s="53"/>
      <c r="AD294" s="53"/>
      <c r="AE294" s="53"/>
      <c r="AF294" s="53"/>
      <c r="AG294" s="53"/>
      <c r="AH294" s="53"/>
      <c r="AI294" s="53"/>
      <c r="AJ294" s="53"/>
      <c r="AK294" s="53"/>
      <c r="AL294" s="53"/>
      <c r="AM294" s="53"/>
      <c r="AN294" s="53"/>
      <c r="AO294" s="53"/>
      <c r="AP294" s="53"/>
    </row>
    <row r="295" ht="15.75" customHeight="1">
      <c r="A295" s="53"/>
      <c r="B295" s="53"/>
      <c r="C295" s="70"/>
      <c r="D295" s="53"/>
      <c r="E295" s="53"/>
      <c r="F295" s="53"/>
      <c r="G295" s="53"/>
      <c r="H295" s="53"/>
      <c r="I295" s="53"/>
      <c r="J295" s="492"/>
      <c r="K295" s="53"/>
      <c r="L295" s="471"/>
      <c r="M295" s="53" t="s">
        <v>203</v>
      </c>
      <c r="N295" s="53"/>
      <c r="O295" s="53"/>
      <c r="P295" s="493"/>
      <c r="Q295" s="53"/>
      <c r="R295" s="494">
        <f>T167</f>
        <v>33.46828675</v>
      </c>
      <c r="S295" s="53"/>
      <c r="T295" s="53"/>
      <c r="U295" s="53"/>
      <c r="V295" s="471"/>
      <c r="W295" s="495" t="s">
        <v>204</v>
      </c>
      <c r="X295" s="53"/>
      <c r="Y295" s="53"/>
      <c r="Z295" s="53"/>
      <c r="AA295" s="53"/>
      <c r="AB295" s="494">
        <f>T164/T105</f>
        <v>58.08592567</v>
      </c>
      <c r="AC295" s="53"/>
      <c r="AD295" s="53"/>
      <c r="AE295" s="53"/>
      <c r="AF295" s="53"/>
      <c r="AG295" s="496"/>
      <c r="AH295" s="53"/>
      <c r="AI295" s="53"/>
      <c r="AJ295" s="53"/>
      <c r="AK295" s="53"/>
      <c r="AL295" s="492"/>
      <c r="AM295" s="53"/>
      <c r="AN295" s="53"/>
      <c r="AO295" s="53"/>
      <c r="AP295" s="53"/>
    </row>
    <row r="296" ht="15.75" customHeight="1">
      <c r="A296" s="53"/>
      <c r="B296" s="53"/>
      <c r="C296" s="70"/>
      <c r="D296" s="53"/>
      <c r="E296" s="53"/>
      <c r="F296" s="53"/>
      <c r="G296" s="53"/>
      <c r="H296" s="53"/>
      <c r="I296" s="53"/>
      <c r="J296" s="497"/>
      <c r="K296" s="53"/>
      <c r="L296" s="471"/>
      <c r="M296" s="70" t="s">
        <v>205</v>
      </c>
      <c r="Q296" s="53"/>
      <c r="R296" s="471"/>
      <c r="S296" s="53"/>
      <c r="T296" s="53"/>
      <c r="U296" s="53"/>
      <c r="V296" s="471"/>
      <c r="W296" s="70" t="s">
        <v>205</v>
      </c>
      <c r="AA296" s="53"/>
      <c r="AB296" s="471"/>
      <c r="AC296" s="53"/>
      <c r="AD296" s="53"/>
      <c r="AE296" s="53"/>
      <c r="AF296" s="53"/>
      <c r="AG296" s="70"/>
      <c r="AK296" s="53"/>
      <c r="AL296" s="53"/>
      <c r="AM296" s="53"/>
      <c r="AN296" s="53"/>
      <c r="AO296" s="53"/>
      <c r="AP296" s="53"/>
    </row>
    <row r="297" ht="15.75" customHeight="1">
      <c r="A297" s="53"/>
      <c r="B297" s="53"/>
      <c r="C297" s="70"/>
      <c r="D297" s="53"/>
      <c r="E297" s="53"/>
      <c r="F297" s="53"/>
      <c r="G297" s="53"/>
      <c r="H297" s="53"/>
      <c r="I297" s="53"/>
      <c r="J297" s="456"/>
      <c r="K297" s="53"/>
      <c r="L297" s="471"/>
      <c r="M297" s="53" t="s">
        <v>206</v>
      </c>
      <c r="N297" s="53"/>
      <c r="O297" s="53"/>
      <c r="P297" s="53"/>
      <c r="Q297" s="53"/>
      <c r="R297" s="498">
        <f>ABS(T166)*100</f>
        <v>33.94988253</v>
      </c>
      <c r="S297" s="53"/>
      <c r="T297" s="53"/>
      <c r="U297" s="53"/>
      <c r="V297" s="471"/>
      <c r="W297" s="53" t="s">
        <v>207</v>
      </c>
      <c r="X297" s="53"/>
      <c r="Y297" s="53"/>
      <c r="Z297" s="53"/>
      <c r="AA297" s="53"/>
      <c r="AB297" s="499">
        <f>ABS(T163)*100</f>
        <v>20.58230406</v>
      </c>
      <c r="AC297" s="53"/>
      <c r="AD297" s="53"/>
      <c r="AE297" s="53"/>
      <c r="AF297" s="53"/>
      <c r="AG297" s="496"/>
      <c r="AH297" s="53"/>
      <c r="AI297" s="53"/>
      <c r="AJ297" s="53"/>
      <c r="AK297" s="53"/>
      <c r="AL297" s="500"/>
      <c r="AM297" s="53"/>
      <c r="AN297" s="53"/>
      <c r="AO297" s="53"/>
      <c r="AP297" s="53"/>
    </row>
    <row r="298" ht="15.75" customHeight="1">
      <c r="A298" s="53"/>
      <c r="B298" s="53"/>
      <c r="C298" s="53"/>
      <c r="D298" s="53"/>
      <c r="E298" s="53"/>
      <c r="F298" s="53"/>
      <c r="G298" s="53"/>
      <c r="H298" s="53"/>
      <c r="I298" s="53"/>
      <c r="J298" s="53"/>
      <c r="K298" s="53"/>
      <c r="L298" s="471"/>
      <c r="M298" s="53" t="s">
        <v>209</v>
      </c>
      <c r="N298" s="53"/>
      <c r="O298" s="53"/>
      <c r="P298" s="53"/>
      <c r="Q298" s="53"/>
      <c r="R298" s="502">
        <v>4.0</v>
      </c>
      <c r="S298" s="53"/>
      <c r="T298" s="53"/>
      <c r="U298" s="53"/>
      <c r="V298" s="471"/>
      <c r="W298" s="53" t="s">
        <v>209</v>
      </c>
      <c r="X298" s="53"/>
      <c r="Y298" s="53"/>
      <c r="Z298" s="53"/>
      <c r="AA298" s="53"/>
      <c r="AB298" s="503">
        <f t="shared" ref="AB298:AB300" si="206">R298</f>
        <v>4</v>
      </c>
      <c r="AC298" s="53"/>
      <c r="AD298" s="53"/>
      <c r="AE298" s="53"/>
      <c r="AF298" s="53"/>
      <c r="AG298" s="53"/>
      <c r="AH298" s="53"/>
      <c r="AI298" s="53"/>
      <c r="AJ298" s="53"/>
      <c r="AK298" s="53"/>
      <c r="AL298" s="504"/>
      <c r="AM298" s="53"/>
      <c r="AN298" s="53"/>
      <c r="AO298" s="53"/>
      <c r="AP298" s="53"/>
    </row>
    <row r="299" ht="15.75" customHeight="1">
      <c r="A299" s="53"/>
      <c r="B299" s="53"/>
      <c r="C299" s="53"/>
      <c r="D299" s="53"/>
      <c r="E299" s="53"/>
      <c r="F299" s="53"/>
      <c r="G299" s="53"/>
      <c r="H299" s="53"/>
      <c r="I299" s="53"/>
      <c r="J299" s="53"/>
      <c r="K299" s="53"/>
      <c r="L299" s="471"/>
      <c r="M299" s="53" t="s">
        <v>210</v>
      </c>
      <c r="N299" s="53"/>
      <c r="O299" s="53"/>
      <c r="P299" s="53"/>
      <c r="Q299" s="53"/>
      <c r="R299" s="502">
        <v>2.0</v>
      </c>
      <c r="S299" s="53"/>
      <c r="T299" s="53"/>
      <c r="U299" s="53"/>
      <c r="V299" s="471"/>
      <c r="W299" s="53" t="s">
        <v>210</v>
      </c>
      <c r="X299" s="53"/>
      <c r="Y299" s="53"/>
      <c r="Z299" s="53"/>
      <c r="AA299" s="53"/>
      <c r="AB299" s="505">
        <f t="shared" si="206"/>
        <v>2</v>
      </c>
      <c r="AC299" s="53"/>
      <c r="AD299" s="53"/>
      <c r="AE299" s="53"/>
      <c r="AF299" s="53"/>
      <c r="AG299" s="53"/>
      <c r="AH299" s="53"/>
      <c r="AI299" s="53"/>
      <c r="AJ299" s="53"/>
      <c r="AK299" s="53"/>
      <c r="AL299" s="504"/>
      <c r="AM299" s="53"/>
      <c r="AN299" s="53"/>
      <c r="AO299" s="53"/>
      <c r="AP299" s="53"/>
    </row>
    <row r="300" ht="15.75" customHeight="1">
      <c r="A300" s="53"/>
      <c r="B300" s="53"/>
      <c r="C300" s="53"/>
      <c r="D300" s="53"/>
      <c r="E300" s="53"/>
      <c r="F300" s="53"/>
      <c r="G300" s="53"/>
      <c r="H300" s="53"/>
      <c r="I300" s="53"/>
      <c r="J300" s="53"/>
      <c r="K300" s="53"/>
      <c r="L300" s="471"/>
      <c r="M300" s="496" t="s">
        <v>211</v>
      </c>
      <c r="N300" s="53"/>
      <c r="O300" s="53"/>
      <c r="P300" s="53"/>
      <c r="Q300" s="53"/>
      <c r="R300" s="506">
        <v>8.0</v>
      </c>
      <c r="S300" s="53"/>
      <c r="T300" s="53"/>
      <c r="U300" s="53"/>
      <c r="V300" s="471"/>
      <c r="W300" s="496" t="s">
        <v>211</v>
      </c>
      <c r="X300" s="53"/>
      <c r="Y300" s="53"/>
      <c r="Z300" s="53"/>
      <c r="AA300" s="53"/>
      <c r="AB300" s="506">
        <f t="shared" si="206"/>
        <v>8</v>
      </c>
      <c r="AC300" s="53"/>
      <c r="AD300" s="53"/>
      <c r="AE300" s="53"/>
      <c r="AF300" s="53"/>
      <c r="AG300" s="53"/>
      <c r="AH300" s="53"/>
      <c r="AI300" s="53"/>
      <c r="AJ300" s="53"/>
      <c r="AK300" s="53"/>
      <c r="AL300" s="507"/>
      <c r="AM300" s="53"/>
      <c r="AN300" s="53"/>
      <c r="AO300" s="53"/>
      <c r="AP300" s="53"/>
    </row>
    <row r="301" ht="15.75" customHeight="1">
      <c r="A301" s="53"/>
      <c r="B301" s="53"/>
      <c r="C301" s="485"/>
      <c r="D301" s="53"/>
      <c r="E301" s="53"/>
      <c r="F301" s="53"/>
      <c r="G301" s="53"/>
      <c r="H301" s="53"/>
      <c r="I301" s="53"/>
      <c r="J301" s="53"/>
      <c r="K301" s="53"/>
      <c r="L301" s="471"/>
      <c r="M301" s="508" t="s">
        <v>212</v>
      </c>
      <c r="N301" s="53"/>
      <c r="O301" s="53"/>
      <c r="P301" s="53"/>
      <c r="Q301" s="53"/>
      <c r="R301" s="506">
        <v>0.85</v>
      </c>
      <c r="S301" s="53"/>
      <c r="T301" s="53"/>
      <c r="U301" s="53"/>
      <c r="V301" s="471"/>
      <c r="W301" s="508" t="s">
        <v>212</v>
      </c>
      <c r="X301" s="53"/>
      <c r="Y301" s="53"/>
      <c r="Z301" s="53"/>
      <c r="AA301" s="53"/>
      <c r="AB301" s="506">
        <v>0.85</v>
      </c>
      <c r="AC301" s="53"/>
      <c r="AD301" s="53"/>
      <c r="AE301" s="53"/>
      <c r="AF301" s="53"/>
      <c r="AG301" s="53"/>
      <c r="AH301" s="53"/>
      <c r="AI301" s="53"/>
      <c r="AJ301" s="53"/>
      <c r="AK301" s="53"/>
      <c r="AL301" s="507"/>
      <c r="AM301" s="53"/>
      <c r="AN301" s="53"/>
      <c r="AO301" s="53"/>
      <c r="AP301" s="53"/>
    </row>
    <row r="302" ht="15.75" customHeight="1">
      <c r="A302" s="53"/>
      <c r="B302" s="53"/>
      <c r="C302" s="53"/>
      <c r="D302" s="53"/>
      <c r="E302" s="53"/>
      <c r="F302" s="53"/>
      <c r="G302" s="53"/>
      <c r="H302" s="53"/>
      <c r="I302" s="53"/>
      <c r="J302" s="53"/>
      <c r="K302" s="53"/>
      <c r="L302" s="471"/>
      <c r="M302" s="509" t="s">
        <v>213</v>
      </c>
      <c r="N302" s="53"/>
      <c r="O302" s="53"/>
      <c r="P302" s="53"/>
      <c r="Q302" s="53"/>
      <c r="R302" s="510">
        <f>(P231+Q231+R231+S231+T231)/5</f>
        <v>0.8777554792</v>
      </c>
      <c r="S302" s="53"/>
      <c r="T302" s="53"/>
      <c r="U302" s="53"/>
      <c r="V302" s="471"/>
      <c r="W302" s="509" t="s">
        <v>213</v>
      </c>
      <c r="X302" s="53"/>
      <c r="Y302" s="53"/>
      <c r="Z302" s="53"/>
      <c r="AA302" s="53"/>
      <c r="AB302" s="510">
        <f>R302</f>
        <v>0.8777554792</v>
      </c>
      <c r="AC302" s="53"/>
      <c r="AD302" s="53"/>
      <c r="AE302" s="53"/>
      <c r="AF302" s="53"/>
      <c r="AG302" s="511"/>
      <c r="AH302" s="53"/>
      <c r="AI302" s="53"/>
      <c r="AJ302" s="53"/>
      <c r="AK302" s="53"/>
      <c r="AL302" s="512"/>
      <c r="AM302" s="53"/>
      <c r="AN302" s="53"/>
      <c r="AO302" s="53"/>
      <c r="AP302" s="53"/>
    </row>
    <row r="303" ht="15.75" customHeight="1">
      <c r="A303" s="53"/>
      <c r="B303" s="53"/>
      <c r="C303" s="53"/>
      <c r="D303" s="53"/>
      <c r="E303" s="53"/>
      <c r="F303" s="53"/>
      <c r="G303" s="53"/>
      <c r="H303" s="53"/>
      <c r="I303" s="53"/>
      <c r="J303" s="53"/>
      <c r="K303" s="53"/>
      <c r="L303" s="471"/>
      <c r="M303" s="513" t="s">
        <v>214</v>
      </c>
      <c r="P303" s="53"/>
      <c r="Q303" s="53"/>
      <c r="R303" s="514">
        <f>(((R297-R298)/(R300-R298))*0.3)+(((R297-R299)/(R300-R299))*0.7)</f>
        <v>5.973727484</v>
      </c>
      <c r="S303" s="53"/>
      <c r="T303" s="53"/>
      <c r="U303" s="53"/>
      <c r="V303" s="471"/>
      <c r="W303" s="513" t="s">
        <v>214</v>
      </c>
      <c r="Z303" s="53"/>
      <c r="AA303" s="53"/>
      <c r="AB303" s="514">
        <f>((((AB297-AB298)/(AB300-AB298))*(1+T128))*0.3)+((((AB297-AB299)/(AB300-AB299))*(1+T128))*0.7)</f>
        <v>2.626938374</v>
      </c>
      <c r="AC303" s="53"/>
      <c r="AD303" s="53"/>
      <c r="AE303" s="53"/>
      <c r="AF303" s="53"/>
      <c r="AG303" s="513"/>
      <c r="AJ303" s="53"/>
      <c r="AK303" s="53"/>
      <c r="AL303" s="515"/>
      <c r="AM303" s="53"/>
      <c r="AN303" s="53"/>
      <c r="AO303" s="53"/>
      <c r="AP303" s="53"/>
    </row>
    <row r="304" ht="15.75" customHeight="1">
      <c r="A304" s="53"/>
      <c r="B304" s="53"/>
      <c r="C304" s="53"/>
      <c r="D304" s="53"/>
      <c r="E304" s="53"/>
      <c r="F304" s="53"/>
      <c r="G304" s="53"/>
      <c r="H304" s="53"/>
      <c r="I304" s="53"/>
      <c r="J304" s="53"/>
      <c r="K304" s="53"/>
      <c r="L304" s="471"/>
      <c r="M304" s="70" t="s">
        <v>215</v>
      </c>
      <c r="Q304" s="53"/>
      <c r="R304" s="505">
        <f>R303*R301</f>
        <v>5.077668361</v>
      </c>
      <c r="S304" s="53"/>
      <c r="T304" s="53"/>
      <c r="U304" s="53"/>
      <c r="V304" s="471"/>
      <c r="W304" s="70" t="s">
        <v>215</v>
      </c>
      <c r="AA304" s="53"/>
      <c r="AB304" s="505">
        <f>AB303*AB301</f>
        <v>2.232897618</v>
      </c>
      <c r="AC304" s="53"/>
      <c r="AD304" s="53"/>
      <c r="AE304" s="53"/>
      <c r="AF304" s="53"/>
      <c r="AG304" s="70"/>
      <c r="AK304" s="53"/>
      <c r="AL304" s="504"/>
      <c r="AM304" s="53"/>
      <c r="AN304" s="53"/>
      <c r="AO304" s="53"/>
      <c r="AP304" s="53"/>
    </row>
    <row r="305" ht="15.75" customHeight="1">
      <c r="A305" s="53"/>
      <c r="B305" s="53"/>
      <c r="C305" s="53"/>
      <c r="D305" s="53"/>
      <c r="E305" s="53"/>
      <c r="F305" s="53"/>
      <c r="G305" s="53"/>
      <c r="H305" s="53"/>
      <c r="I305" s="53"/>
      <c r="J305" s="53"/>
      <c r="K305" s="53"/>
      <c r="L305" s="471"/>
      <c r="M305" s="482" t="s">
        <v>216</v>
      </c>
      <c r="N305" s="516"/>
      <c r="O305" s="516"/>
      <c r="P305" s="516"/>
      <c r="Q305" s="481"/>
      <c r="R305" s="517">
        <f>R303*0.8</f>
        <v>4.778981987</v>
      </c>
      <c r="S305" s="53"/>
      <c r="T305" s="53"/>
      <c r="U305" s="53"/>
      <c r="V305" s="471"/>
      <c r="W305" s="482" t="s">
        <v>216</v>
      </c>
      <c r="X305" s="516"/>
      <c r="Y305" s="516"/>
      <c r="Z305" s="516"/>
      <c r="AA305" s="481"/>
      <c r="AB305" s="517">
        <f>AB303*0.8</f>
        <v>2.101550699</v>
      </c>
      <c r="AC305" s="53"/>
      <c r="AD305" s="53"/>
      <c r="AE305" s="53"/>
      <c r="AF305" s="53"/>
      <c r="AG305" s="70"/>
      <c r="AK305" s="53"/>
      <c r="AL305" s="515"/>
      <c r="AM305" s="53"/>
      <c r="AN305" s="53"/>
      <c r="AO305" s="53"/>
      <c r="AP305" s="53"/>
    </row>
    <row r="306" ht="15.75" customHeight="1">
      <c r="A306" s="53"/>
      <c r="B306" s="53"/>
      <c r="C306" s="53"/>
      <c r="D306" s="53"/>
      <c r="E306" s="53"/>
      <c r="F306" s="53"/>
      <c r="G306" s="53"/>
      <c r="H306" s="53"/>
      <c r="I306" s="53"/>
      <c r="J306" s="53"/>
      <c r="K306" s="53"/>
      <c r="L306" s="518"/>
      <c r="M306" s="518"/>
      <c r="N306" s="518"/>
      <c r="O306" s="518"/>
      <c r="P306" s="53"/>
      <c r="Q306" s="518"/>
      <c r="R306" s="519"/>
      <c r="S306" s="518"/>
      <c r="T306" s="53"/>
      <c r="U306" s="53"/>
      <c r="V306" s="518"/>
      <c r="W306" s="518"/>
      <c r="X306" s="518"/>
      <c r="Y306" s="518"/>
      <c r="Z306" s="518"/>
      <c r="AA306" s="518"/>
      <c r="AB306" s="519"/>
      <c r="AC306" s="518"/>
      <c r="AD306" s="53"/>
      <c r="AE306" s="53"/>
      <c r="AF306" s="518"/>
      <c r="AG306" s="518"/>
      <c r="AH306" s="518"/>
      <c r="AI306" s="518"/>
      <c r="AJ306" s="518"/>
      <c r="AK306" s="518"/>
      <c r="AL306" s="519"/>
      <c r="AM306" s="518"/>
      <c r="AN306" s="53"/>
      <c r="AO306" s="53"/>
      <c r="AP306" s="53"/>
    </row>
    <row r="307" ht="15.75" customHeight="1">
      <c r="A307" s="53"/>
      <c r="B307" s="53"/>
      <c r="C307" s="53"/>
      <c r="D307" s="53"/>
      <c r="E307" s="53"/>
      <c r="F307" s="53"/>
      <c r="G307" s="53"/>
      <c r="H307" s="53"/>
      <c r="I307" s="53"/>
      <c r="J307" s="53"/>
      <c r="K307" s="59"/>
      <c r="L307" s="53"/>
      <c r="M307" s="53"/>
      <c r="N307" s="53"/>
      <c r="O307" s="53"/>
      <c r="P307" s="520"/>
      <c r="Q307" s="53"/>
      <c r="R307" s="66"/>
      <c r="S307" s="59"/>
      <c r="T307" s="53"/>
      <c r="U307" s="53"/>
      <c r="V307" s="58"/>
      <c r="W307" s="53"/>
      <c r="X307" s="53"/>
      <c r="Y307" s="53"/>
      <c r="Z307" s="53"/>
      <c r="AA307" s="53"/>
      <c r="AB307" s="66"/>
      <c r="AC307" s="59"/>
      <c r="AD307" s="53"/>
      <c r="AE307" s="53"/>
      <c r="AF307" s="58"/>
      <c r="AG307" s="53"/>
      <c r="AH307" s="53"/>
      <c r="AI307" s="53"/>
      <c r="AJ307" s="53"/>
      <c r="AK307" s="53"/>
      <c r="AL307" s="66"/>
      <c r="AM307" s="59"/>
      <c r="AN307" s="53"/>
      <c r="AO307" s="53"/>
      <c r="AP307" s="53"/>
    </row>
    <row r="308" ht="15.75" customHeight="1">
      <c r="A308" s="53"/>
      <c r="B308" s="53"/>
      <c r="C308" s="53"/>
      <c r="D308" s="53"/>
      <c r="E308" s="53"/>
      <c r="F308" s="53"/>
      <c r="G308" s="53"/>
      <c r="H308" s="53"/>
      <c r="I308" s="53"/>
      <c r="J308" s="53"/>
      <c r="K308" s="59"/>
      <c r="L308" s="471"/>
      <c r="M308" s="521" t="s">
        <v>217</v>
      </c>
      <c r="N308" s="458"/>
      <c r="O308" s="458"/>
      <c r="P308" s="458"/>
      <c r="Q308" s="522"/>
      <c r="R308" s="523">
        <f>R295*R303</f>
        <v>199.9304244</v>
      </c>
      <c r="S308" s="59"/>
      <c r="T308" s="53"/>
      <c r="U308" s="53"/>
      <c r="V308" s="524"/>
      <c r="W308" s="521" t="s">
        <v>217</v>
      </c>
      <c r="X308" s="458"/>
      <c r="Y308" s="458"/>
      <c r="Z308" s="458"/>
      <c r="AA308" s="522"/>
      <c r="AB308" s="523">
        <f>AB295*AB303</f>
        <v>152.5881471</v>
      </c>
      <c r="AC308" s="59"/>
      <c r="AD308" s="53"/>
      <c r="AE308" s="53"/>
      <c r="AF308" s="524"/>
      <c r="AG308" s="521" t="s">
        <v>217</v>
      </c>
      <c r="AH308" s="458"/>
      <c r="AI308" s="458"/>
      <c r="AJ308" s="458"/>
      <c r="AK308" s="522"/>
      <c r="AL308" s="523">
        <f>(AB308*0.3)+(R308*0.7)</f>
        <v>185.7277412</v>
      </c>
      <c r="AM308" s="59"/>
      <c r="AN308" s="53"/>
      <c r="AO308" s="53"/>
      <c r="AP308" s="53"/>
    </row>
    <row r="309" ht="15.75" customHeight="1">
      <c r="A309" s="53"/>
      <c r="B309" s="53"/>
      <c r="C309" s="53"/>
      <c r="D309" s="53"/>
      <c r="E309" s="53"/>
      <c r="F309" s="53"/>
      <c r="G309" s="53"/>
      <c r="H309" s="53"/>
      <c r="I309" s="53"/>
      <c r="J309" s="53"/>
      <c r="K309" s="59"/>
      <c r="L309" s="471"/>
      <c r="M309" s="495" t="s">
        <v>218</v>
      </c>
      <c r="N309" s="53"/>
      <c r="O309" s="53"/>
      <c r="P309" s="53"/>
      <c r="Q309" s="53"/>
      <c r="R309" s="525">
        <f>R308/J276-100%</f>
        <v>0.6149468853</v>
      </c>
      <c r="S309" s="59"/>
      <c r="T309" s="53"/>
      <c r="U309" s="53"/>
      <c r="V309" s="524"/>
      <c r="W309" s="495" t="s">
        <v>218</v>
      </c>
      <c r="X309" s="53"/>
      <c r="Y309" s="53"/>
      <c r="Z309" s="53"/>
      <c r="AA309" s="53"/>
      <c r="AB309" s="525">
        <f>AB308/J276-100%</f>
        <v>0.2325375374</v>
      </c>
      <c r="AC309" s="59"/>
      <c r="AD309" s="53"/>
      <c r="AE309" s="53"/>
      <c r="AF309" s="524"/>
      <c r="AG309" s="495" t="s">
        <v>218</v>
      </c>
      <c r="AH309" s="53"/>
      <c r="AI309" s="53"/>
      <c r="AJ309" s="53"/>
      <c r="AK309" s="53"/>
      <c r="AL309" s="525">
        <f>(AB309+R309)/2</f>
        <v>0.4237422113</v>
      </c>
      <c r="AM309" s="59"/>
      <c r="AN309" s="53"/>
      <c r="AO309" s="53"/>
      <c r="AP309" s="53"/>
    </row>
    <row r="310" ht="15.75" customHeight="1">
      <c r="A310" s="53"/>
      <c r="B310" s="53"/>
      <c r="C310" s="53"/>
      <c r="D310" s="53"/>
      <c r="E310" s="53"/>
      <c r="F310" s="53"/>
      <c r="G310" s="53"/>
      <c r="H310" s="53"/>
      <c r="I310" s="53"/>
      <c r="J310" s="53"/>
      <c r="K310" s="59"/>
      <c r="L310" s="471"/>
      <c r="M310" s="526" t="s">
        <v>219</v>
      </c>
      <c r="O310" s="527"/>
      <c r="P310" s="527"/>
      <c r="Q310" s="527"/>
      <c r="R310" s="528">
        <f>RRI(4,J276,R308)</f>
        <v>0.1273001396</v>
      </c>
      <c r="S310" s="59"/>
      <c r="T310" s="53"/>
      <c r="U310" s="53"/>
      <c r="V310" s="524"/>
      <c r="W310" s="526" t="s">
        <v>219</v>
      </c>
      <c r="Y310" s="527"/>
      <c r="Z310" s="527"/>
      <c r="AA310" s="527"/>
      <c r="AB310" s="528">
        <f>RRI(4,J276,AB308)</f>
        <v>0.05365889709</v>
      </c>
      <c r="AC310" s="59"/>
      <c r="AD310" s="53"/>
      <c r="AE310" s="53"/>
      <c r="AF310" s="524"/>
      <c r="AG310" s="526" t="s">
        <v>219</v>
      </c>
      <c r="AI310" s="527"/>
      <c r="AJ310" s="527"/>
      <c r="AK310" s="527"/>
      <c r="AL310" s="528">
        <f>RRI(4,J276,AL308)</f>
        <v>0.1067232484</v>
      </c>
      <c r="AM310" s="59"/>
      <c r="AN310" s="53"/>
      <c r="AO310" s="53"/>
      <c r="AP310" s="53"/>
    </row>
    <row r="311" ht="15.75" customHeight="1">
      <c r="A311" s="53"/>
      <c r="B311" s="53"/>
      <c r="C311" s="53"/>
      <c r="D311" s="53"/>
      <c r="E311" s="53"/>
      <c r="F311" s="53"/>
      <c r="G311" s="53"/>
      <c r="H311" s="53"/>
      <c r="I311" s="53"/>
      <c r="J311" s="53"/>
      <c r="K311" s="59"/>
      <c r="L311" s="471"/>
      <c r="M311" s="495" t="s">
        <v>220</v>
      </c>
      <c r="N311" s="53"/>
      <c r="O311" s="53"/>
      <c r="P311" s="53"/>
      <c r="Q311" s="53"/>
      <c r="R311" s="529">
        <f>J285</f>
        <v>0.03950428133</v>
      </c>
      <c r="S311" s="59"/>
      <c r="T311" s="53"/>
      <c r="U311" s="53"/>
      <c r="V311" s="524"/>
      <c r="W311" s="495" t="s">
        <v>220</v>
      </c>
      <c r="X311" s="53"/>
      <c r="Y311" s="53"/>
      <c r="Z311" s="53"/>
      <c r="AA311" s="53"/>
      <c r="AB311" s="529">
        <f>R311</f>
        <v>0.03950428133</v>
      </c>
      <c r="AC311" s="59"/>
      <c r="AD311" s="53"/>
      <c r="AE311" s="53"/>
      <c r="AF311" s="524"/>
      <c r="AG311" s="495" t="s">
        <v>220</v>
      </c>
      <c r="AH311" s="53"/>
      <c r="AI311" s="53"/>
      <c r="AJ311" s="53"/>
      <c r="AK311" s="53"/>
      <c r="AL311" s="529">
        <f>AB311</f>
        <v>0.03950428133</v>
      </c>
      <c r="AM311" s="59"/>
      <c r="AN311" s="53"/>
      <c r="AO311" s="53"/>
      <c r="AP311" s="53"/>
    </row>
    <row r="312" ht="15.75" customHeight="1">
      <c r="A312" s="53"/>
      <c r="B312" s="53"/>
      <c r="C312" s="53"/>
      <c r="D312" s="53"/>
      <c r="E312" s="53"/>
      <c r="F312" s="53"/>
      <c r="G312" s="53"/>
      <c r="H312" s="53"/>
      <c r="I312" s="53"/>
      <c r="J312" s="53"/>
      <c r="K312" s="59"/>
      <c r="L312" s="471"/>
      <c r="M312" s="530" t="s">
        <v>221</v>
      </c>
      <c r="N312" s="531"/>
      <c r="O312" s="531"/>
      <c r="P312" s="468"/>
      <c r="Q312" s="531"/>
      <c r="R312" s="532">
        <f>R310+R311</f>
        <v>0.166804421</v>
      </c>
      <c r="S312" s="59"/>
      <c r="T312" s="53"/>
      <c r="U312" s="53"/>
      <c r="V312" s="524"/>
      <c r="W312" s="530" t="s">
        <v>221</v>
      </c>
      <c r="X312" s="531"/>
      <c r="Y312" s="531"/>
      <c r="Z312" s="531"/>
      <c r="AA312" s="531"/>
      <c r="AB312" s="532">
        <f>AB310+AB311</f>
        <v>0.09316317842</v>
      </c>
      <c r="AC312" s="59"/>
      <c r="AD312" s="53"/>
      <c r="AE312" s="53"/>
      <c r="AF312" s="524"/>
      <c r="AG312" s="530" t="s">
        <v>221</v>
      </c>
      <c r="AH312" s="531"/>
      <c r="AI312" s="531"/>
      <c r="AJ312" s="531"/>
      <c r="AK312" s="531"/>
      <c r="AL312" s="532">
        <f>AL310+AL311</f>
        <v>0.1462275298</v>
      </c>
      <c r="AM312" s="59"/>
      <c r="AN312" s="53"/>
      <c r="AO312" s="53"/>
      <c r="AP312" s="53"/>
    </row>
    <row r="313" ht="15.75" customHeight="1">
      <c r="A313" s="53"/>
      <c r="B313" s="53"/>
      <c r="C313" s="53"/>
      <c r="D313" s="53"/>
      <c r="E313" s="53"/>
      <c r="F313" s="53"/>
      <c r="G313" s="53"/>
      <c r="H313" s="53"/>
      <c r="I313" s="53"/>
      <c r="J313" s="53"/>
      <c r="K313" s="59"/>
      <c r="L313" s="53"/>
      <c r="M313" s="470" t="s">
        <v>264</v>
      </c>
      <c r="P313" s="533"/>
      <c r="Q313" s="53"/>
      <c r="R313" s="525">
        <f>R308/J290-100%</f>
        <v>0.66608687</v>
      </c>
      <c r="S313" s="59"/>
      <c r="T313" s="53"/>
      <c r="U313" s="53"/>
      <c r="V313" s="58"/>
      <c r="W313" s="470" t="s">
        <v>265</v>
      </c>
      <c r="Z313" s="53"/>
      <c r="AA313" s="53"/>
      <c r="AB313" s="525">
        <f>AB308/J290-100%</f>
        <v>0.2715678927</v>
      </c>
      <c r="AC313" s="59"/>
      <c r="AD313" s="53"/>
      <c r="AE313" s="53"/>
      <c r="AF313" s="58"/>
      <c r="AG313" s="470" t="s">
        <v>266</v>
      </c>
      <c r="AJ313" s="53"/>
      <c r="AK313" s="53"/>
      <c r="AL313" s="525">
        <f>AL308/J290-100%</f>
        <v>0.5477311768</v>
      </c>
      <c r="AM313" s="59"/>
      <c r="AN313" s="53"/>
      <c r="AO313" s="53"/>
      <c r="AP313" s="53"/>
    </row>
    <row r="314" ht="15.75" customHeight="1">
      <c r="A314" s="53"/>
      <c r="B314" s="53"/>
      <c r="C314" s="53"/>
      <c r="D314" s="53"/>
      <c r="E314" s="53"/>
      <c r="F314" s="53"/>
      <c r="G314" s="53"/>
      <c r="H314" s="53"/>
      <c r="I314" s="53"/>
      <c r="J314" s="53"/>
      <c r="K314" s="59"/>
      <c r="L314" s="471"/>
      <c r="M314" s="534" t="s">
        <v>225</v>
      </c>
      <c r="O314" s="535"/>
      <c r="P314" s="535"/>
      <c r="Q314" s="535"/>
      <c r="R314" s="536">
        <f>RRI(4,J290,R308)</f>
        <v>0.1361205371</v>
      </c>
      <c r="S314" s="59"/>
      <c r="T314" s="53"/>
      <c r="U314" s="53"/>
      <c r="V314" s="524"/>
      <c r="W314" s="534" t="s">
        <v>225</v>
      </c>
      <c r="Y314" s="535"/>
      <c r="Z314" s="535"/>
      <c r="AA314" s="535"/>
      <c r="AB314" s="536">
        <f>RRI(4.58,J290,AB308)</f>
        <v>0.05385670226</v>
      </c>
      <c r="AC314" s="59"/>
      <c r="AD314" s="53"/>
      <c r="AE314" s="53"/>
      <c r="AF314" s="524"/>
      <c r="AG314" s="534" t="s">
        <v>225</v>
      </c>
      <c r="AI314" s="535"/>
      <c r="AJ314" s="535"/>
      <c r="AK314" s="535"/>
      <c r="AL314" s="536">
        <f>RRI(4,J290,AL308)</f>
        <v>0.115382645</v>
      </c>
      <c r="AM314" s="59"/>
      <c r="AN314" s="53"/>
      <c r="AO314" s="53"/>
      <c r="AP314" s="53"/>
    </row>
    <row r="315" ht="15.75" customHeight="1">
      <c r="A315" s="53"/>
      <c r="B315" s="53"/>
      <c r="C315" s="53"/>
      <c r="D315" s="53"/>
      <c r="E315" s="53"/>
      <c r="F315" s="53"/>
      <c r="G315" s="53"/>
      <c r="H315" s="53"/>
      <c r="I315" s="53"/>
      <c r="J315" s="53"/>
      <c r="K315" s="59"/>
      <c r="L315" s="471"/>
      <c r="M315" s="495" t="s">
        <v>220</v>
      </c>
      <c r="N315" s="53"/>
      <c r="O315" s="53"/>
      <c r="P315" s="53"/>
      <c r="Q315" s="53"/>
      <c r="R315" s="529">
        <f>J285</f>
        <v>0.03950428133</v>
      </c>
      <c r="S315" s="59"/>
      <c r="T315" s="53"/>
      <c r="U315" s="53"/>
      <c r="V315" s="524"/>
      <c r="W315" s="495" t="s">
        <v>220</v>
      </c>
      <c r="X315" s="53"/>
      <c r="Y315" s="53"/>
      <c r="Z315" s="53"/>
      <c r="AA315" s="53"/>
      <c r="AB315" s="529">
        <f>R315</f>
        <v>0.03950428133</v>
      </c>
      <c r="AC315" s="59"/>
      <c r="AD315" s="53"/>
      <c r="AE315" s="53"/>
      <c r="AF315" s="524"/>
      <c r="AG315" s="495" t="s">
        <v>220</v>
      </c>
      <c r="AH315" s="53"/>
      <c r="AI315" s="53"/>
      <c r="AJ315" s="53"/>
      <c r="AK315" s="53"/>
      <c r="AL315" s="529">
        <f>AB315</f>
        <v>0.03950428133</v>
      </c>
      <c r="AM315" s="59"/>
      <c r="AN315" s="53"/>
      <c r="AO315" s="53"/>
      <c r="AP315" s="53"/>
    </row>
    <row r="316" ht="15.75" customHeight="1">
      <c r="A316" s="53"/>
      <c r="B316" s="53"/>
      <c r="C316" s="53"/>
      <c r="D316" s="53"/>
      <c r="E316" s="53"/>
      <c r="F316" s="53"/>
      <c r="G316" s="53"/>
      <c r="H316" s="53"/>
      <c r="I316" s="53"/>
      <c r="J316" s="53"/>
      <c r="K316" s="59"/>
      <c r="L316" s="471"/>
      <c r="M316" s="537" t="s">
        <v>221</v>
      </c>
      <c r="N316" s="475"/>
      <c r="O316" s="475"/>
      <c r="P316" s="538"/>
      <c r="Q316" s="475"/>
      <c r="R316" s="539">
        <f>R314+R315</f>
        <v>0.1756248185</v>
      </c>
      <c r="S316" s="59"/>
      <c r="T316" s="53"/>
      <c r="U316" s="53"/>
      <c r="V316" s="524"/>
      <c r="W316" s="537" t="s">
        <v>221</v>
      </c>
      <c r="X316" s="475"/>
      <c r="Y316" s="475"/>
      <c r="Z316" s="475"/>
      <c r="AA316" s="475"/>
      <c r="AB316" s="539">
        <f>AB314+AB315</f>
        <v>0.09336098359</v>
      </c>
      <c r="AC316" s="59"/>
      <c r="AD316" s="53"/>
      <c r="AE316" s="53"/>
      <c r="AF316" s="524"/>
      <c r="AG316" s="537" t="s">
        <v>221</v>
      </c>
      <c r="AH316" s="475"/>
      <c r="AI316" s="475"/>
      <c r="AJ316" s="475"/>
      <c r="AK316" s="475"/>
      <c r="AL316" s="539">
        <f>AL314+AL315</f>
        <v>0.1548869263</v>
      </c>
      <c r="AM316" s="59"/>
      <c r="AN316" s="53"/>
      <c r="AO316" s="53"/>
      <c r="AP316" s="53"/>
    </row>
    <row r="317" ht="15.75" customHeight="1">
      <c r="A317" s="53"/>
      <c r="B317" s="53"/>
      <c r="C317" s="53"/>
      <c r="D317" s="53"/>
      <c r="E317" s="53"/>
      <c r="F317" s="53"/>
      <c r="G317" s="53"/>
      <c r="H317" s="53"/>
      <c r="I317" s="53"/>
      <c r="J317" s="53"/>
      <c r="K317" s="59"/>
      <c r="L317" s="53"/>
      <c r="M317" s="53"/>
      <c r="N317" s="53"/>
      <c r="O317" s="53"/>
      <c r="P317" s="53"/>
      <c r="Q317" s="53"/>
      <c r="R317" s="540"/>
      <c r="S317" s="59"/>
      <c r="T317" s="53"/>
      <c r="U317" s="53"/>
      <c r="V317" s="58"/>
      <c r="W317" s="481"/>
      <c r="X317" s="481"/>
      <c r="Y317" s="481"/>
      <c r="Z317" s="481"/>
      <c r="AA317" s="481"/>
      <c r="AB317" s="540"/>
      <c r="AC317" s="59"/>
      <c r="AD317" s="53"/>
      <c r="AE317" s="53"/>
      <c r="AF317" s="58"/>
      <c r="AG317" s="481"/>
      <c r="AH317" s="481"/>
      <c r="AI317" s="481"/>
      <c r="AJ317" s="481"/>
      <c r="AK317" s="481"/>
      <c r="AL317" s="540"/>
      <c r="AM317" s="59"/>
      <c r="AN317" s="53"/>
      <c r="AO317" s="53"/>
      <c r="AP317" s="53"/>
    </row>
    <row r="318" ht="15.75" customHeight="1">
      <c r="A318" s="53"/>
      <c r="B318" s="53"/>
      <c r="C318" s="53"/>
      <c r="D318" s="53"/>
      <c r="E318" s="53"/>
      <c r="F318" s="53"/>
      <c r="G318" s="53"/>
      <c r="H318" s="53"/>
      <c r="I318" s="53"/>
      <c r="J318" s="53"/>
      <c r="K318" s="59"/>
      <c r="L318" s="471"/>
      <c r="M318" s="541" t="s">
        <v>226</v>
      </c>
      <c r="N318" s="542"/>
      <c r="O318" s="542"/>
      <c r="P318" s="542"/>
      <c r="Q318" s="542"/>
      <c r="R318" s="543">
        <f>R295*R304</f>
        <v>169.9408607</v>
      </c>
      <c r="S318" s="59"/>
      <c r="T318" s="53"/>
      <c r="U318" s="53"/>
      <c r="V318" s="524"/>
      <c r="W318" s="541" t="s">
        <v>226</v>
      </c>
      <c r="X318" s="542"/>
      <c r="Y318" s="542"/>
      <c r="Z318" s="542"/>
      <c r="AA318" s="542"/>
      <c r="AB318" s="543">
        <f>AB295*AB304</f>
        <v>129.6999251</v>
      </c>
      <c r="AC318" s="59"/>
      <c r="AD318" s="53"/>
      <c r="AE318" s="53"/>
      <c r="AF318" s="524"/>
      <c r="AG318" s="541" t="s">
        <v>226</v>
      </c>
      <c r="AH318" s="542"/>
      <c r="AI318" s="542"/>
      <c r="AJ318" s="542"/>
      <c r="AK318" s="542"/>
      <c r="AL318" s="523">
        <f>(AB318*0.3)+(R318*0.7)</f>
        <v>157.86858</v>
      </c>
      <c r="AM318" s="59"/>
      <c r="AN318" s="53"/>
      <c r="AO318" s="53"/>
      <c r="AP318" s="53"/>
    </row>
    <row r="319" ht="15.75" customHeight="1">
      <c r="A319" s="53"/>
      <c r="B319" s="53"/>
      <c r="C319" s="53"/>
      <c r="D319" s="53"/>
      <c r="E319" s="53"/>
      <c r="F319" s="53"/>
      <c r="G319" s="53"/>
      <c r="H319" s="53"/>
      <c r="I319" s="53"/>
      <c r="J319" s="53"/>
      <c r="K319" s="59"/>
      <c r="L319" s="471"/>
      <c r="M319" s="495" t="s">
        <v>218</v>
      </c>
      <c r="N319" s="53"/>
      <c r="O319" s="53"/>
      <c r="P319" s="53"/>
      <c r="Q319" s="53"/>
      <c r="R319" s="529">
        <f>R318/J276-100%</f>
        <v>0.3727048525</v>
      </c>
      <c r="S319" s="59"/>
      <c r="T319" s="53"/>
      <c r="U319" s="53"/>
      <c r="V319" s="524"/>
      <c r="W319" s="495" t="s">
        <v>218</v>
      </c>
      <c r="X319" s="53"/>
      <c r="Y319" s="53"/>
      <c r="Z319" s="53"/>
      <c r="AA319" s="53"/>
      <c r="AB319" s="529">
        <f>AB318/J276-100%</f>
        <v>0.04765690678</v>
      </c>
      <c r="AC319" s="59"/>
      <c r="AD319" s="53"/>
      <c r="AE319" s="53"/>
      <c r="AF319" s="524"/>
      <c r="AG319" s="495" t="s">
        <v>218</v>
      </c>
      <c r="AH319" s="53"/>
      <c r="AI319" s="53"/>
      <c r="AJ319" s="53"/>
      <c r="AK319" s="53"/>
      <c r="AL319" s="529">
        <f>AL318/J276-100%</f>
        <v>0.2751904688</v>
      </c>
      <c r="AM319" s="59"/>
      <c r="AN319" s="53"/>
      <c r="AO319" s="53"/>
      <c r="AP319" s="53"/>
    </row>
    <row r="320" ht="15.75" customHeight="1">
      <c r="A320" s="53"/>
      <c r="B320" s="53"/>
      <c r="C320" s="53"/>
      <c r="D320" s="53"/>
      <c r="E320" s="53"/>
      <c r="F320" s="53"/>
      <c r="G320" s="53"/>
      <c r="H320" s="53"/>
      <c r="I320" s="53"/>
      <c r="J320" s="53"/>
      <c r="K320" s="59"/>
      <c r="L320" s="471"/>
      <c r="M320" s="526" t="s">
        <v>219</v>
      </c>
      <c r="O320" s="527"/>
      <c r="P320" s="535"/>
      <c r="Q320" s="535"/>
      <c r="R320" s="544">
        <f>RRI(4,J276,R318)</f>
        <v>0.08241622172</v>
      </c>
      <c r="S320" s="59"/>
      <c r="T320" s="53"/>
      <c r="U320" s="53"/>
      <c r="V320" s="524"/>
      <c r="W320" s="526" t="s">
        <v>219</v>
      </c>
      <c r="Y320" s="527"/>
      <c r="Z320" s="535"/>
      <c r="AA320" s="535"/>
      <c r="AB320" s="544">
        <f>RRI(4,J276,AB318)</f>
        <v>0.01170703548</v>
      </c>
      <c r="AC320" s="59"/>
      <c r="AD320" s="53"/>
      <c r="AE320" s="53"/>
      <c r="AF320" s="524"/>
      <c r="AG320" s="526" t="s">
        <v>219</v>
      </c>
      <c r="AI320" s="527"/>
      <c r="AJ320" s="535"/>
      <c r="AK320" s="535"/>
      <c r="AL320" s="544">
        <f>RRI(4,J276,AL318)</f>
        <v>0.06265860788</v>
      </c>
      <c r="AM320" s="59"/>
      <c r="AN320" s="53"/>
      <c r="AO320" s="53"/>
      <c r="AP320" s="53"/>
    </row>
    <row r="321" ht="15.75" customHeight="1">
      <c r="A321" s="53"/>
      <c r="B321" s="53"/>
      <c r="C321" s="53"/>
      <c r="D321" s="53"/>
      <c r="E321" s="53"/>
      <c r="F321" s="53"/>
      <c r="G321" s="53"/>
      <c r="H321" s="53"/>
      <c r="I321" s="53"/>
      <c r="J321" s="53"/>
      <c r="K321" s="59"/>
      <c r="L321" s="471"/>
      <c r="M321" s="495" t="s">
        <v>220</v>
      </c>
      <c r="N321" s="53"/>
      <c r="O321" s="53"/>
      <c r="P321" s="53"/>
      <c r="Q321" s="53"/>
      <c r="R321" s="529">
        <f>J285</f>
        <v>0.03950428133</v>
      </c>
      <c r="S321" s="59"/>
      <c r="T321" s="53"/>
      <c r="U321" s="53"/>
      <c r="V321" s="524"/>
      <c r="W321" s="495" t="s">
        <v>220</v>
      </c>
      <c r="X321" s="53"/>
      <c r="Y321" s="53"/>
      <c r="Z321" s="53"/>
      <c r="AA321" s="53"/>
      <c r="AB321" s="529">
        <f>R321</f>
        <v>0.03950428133</v>
      </c>
      <c r="AC321" s="59"/>
      <c r="AD321" s="53"/>
      <c r="AE321" s="53"/>
      <c r="AF321" s="524"/>
      <c r="AG321" s="495" t="s">
        <v>220</v>
      </c>
      <c r="AH321" s="53"/>
      <c r="AI321" s="53"/>
      <c r="AJ321" s="53"/>
      <c r="AK321" s="53"/>
      <c r="AL321" s="529">
        <f>AB321</f>
        <v>0.03950428133</v>
      </c>
      <c r="AM321" s="59"/>
      <c r="AN321" s="53"/>
      <c r="AO321" s="53"/>
      <c r="AP321" s="53"/>
    </row>
    <row r="322" ht="15.75" customHeight="1">
      <c r="A322" s="53"/>
      <c r="B322" s="53"/>
      <c r="C322" s="53"/>
      <c r="D322" s="53"/>
      <c r="E322" s="53"/>
      <c r="F322" s="53"/>
      <c r="G322" s="53"/>
      <c r="H322" s="53"/>
      <c r="I322" s="53"/>
      <c r="J322" s="53"/>
      <c r="K322" s="59"/>
      <c r="L322" s="471"/>
      <c r="M322" s="530" t="s">
        <v>221</v>
      </c>
      <c r="N322" s="531"/>
      <c r="O322" s="531"/>
      <c r="P322" s="468"/>
      <c r="Q322" s="531"/>
      <c r="R322" s="545">
        <f>R320+R321</f>
        <v>0.121920503</v>
      </c>
      <c r="S322" s="59"/>
      <c r="T322" s="53"/>
      <c r="U322" s="53"/>
      <c r="V322" s="524"/>
      <c r="W322" s="530" t="s">
        <v>221</v>
      </c>
      <c r="X322" s="531"/>
      <c r="Y322" s="531"/>
      <c r="Z322" s="531"/>
      <c r="AA322" s="531"/>
      <c r="AB322" s="545">
        <f>AB320+AB321</f>
        <v>0.0512113168</v>
      </c>
      <c r="AC322" s="59"/>
      <c r="AD322" s="53"/>
      <c r="AE322" s="53"/>
      <c r="AF322" s="524"/>
      <c r="AG322" s="530" t="s">
        <v>221</v>
      </c>
      <c r="AH322" s="531"/>
      <c r="AI322" s="531"/>
      <c r="AJ322" s="531"/>
      <c r="AK322" s="531"/>
      <c r="AL322" s="545">
        <f>AL320+AL321</f>
        <v>0.1021628892</v>
      </c>
      <c r="AM322" s="59"/>
      <c r="AN322" s="53"/>
      <c r="AO322" s="53"/>
      <c r="AP322" s="53"/>
    </row>
    <row r="323" ht="15.75" customHeight="1">
      <c r="A323" s="53"/>
      <c r="B323" s="53"/>
      <c r="C323" s="53"/>
      <c r="D323" s="53"/>
      <c r="E323" s="53"/>
      <c r="F323" s="53"/>
      <c r="G323" s="53"/>
      <c r="H323" s="53"/>
      <c r="I323" s="53"/>
      <c r="J323" s="53"/>
      <c r="K323" s="59"/>
      <c r="L323" s="471"/>
      <c r="M323" s="470" t="s">
        <v>267</v>
      </c>
      <c r="P323" s="533"/>
      <c r="Q323" s="53"/>
      <c r="R323" s="546">
        <f>R318/J290-100%</f>
        <v>0.4161738395</v>
      </c>
      <c r="S323" s="59"/>
      <c r="T323" s="53"/>
      <c r="U323" s="53"/>
      <c r="V323" s="524"/>
      <c r="W323" s="470" t="s">
        <v>268</v>
      </c>
      <c r="Z323" s="53"/>
      <c r="AA323" s="53"/>
      <c r="AB323" s="546">
        <f>AB318/J290-100%</f>
        <v>0.08083270883</v>
      </c>
      <c r="AC323" s="59"/>
      <c r="AD323" s="53"/>
      <c r="AE323" s="53"/>
      <c r="AF323" s="58"/>
      <c r="AG323" s="470" t="s">
        <v>269</v>
      </c>
      <c r="AJ323" s="53"/>
      <c r="AK323" s="53"/>
      <c r="AL323" s="546">
        <f>AL318/J290-100%</f>
        <v>0.3155715003</v>
      </c>
      <c r="AM323" s="59"/>
      <c r="AN323" s="53"/>
      <c r="AO323" s="53"/>
      <c r="AP323" s="53"/>
    </row>
    <row r="324" ht="15.75" customHeight="1">
      <c r="A324" s="53"/>
      <c r="B324" s="53"/>
      <c r="C324" s="53"/>
      <c r="D324" s="53"/>
      <c r="E324" s="53"/>
      <c r="F324" s="53"/>
      <c r="G324" s="53"/>
      <c r="H324" s="53"/>
      <c r="I324" s="53"/>
      <c r="J324" s="53"/>
      <c r="K324" s="59"/>
      <c r="L324" s="471"/>
      <c r="M324" s="534" t="s">
        <v>225</v>
      </c>
      <c r="O324" s="535"/>
      <c r="P324" s="535"/>
      <c r="Q324" s="535"/>
      <c r="R324" s="544">
        <f>RRI(4,J290,R318)</f>
        <v>0.09088543147</v>
      </c>
      <c r="S324" s="59"/>
      <c r="T324" s="53"/>
      <c r="U324" s="53"/>
      <c r="V324" s="524"/>
      <c r="W324" s="534" t="s">
        <v>225</v>
      </c>
      <c r="Y324" s="535"/>
      <c r="Z324" s="535"/>
      <c r="AA324" s="535"/>
      <c r="AB324" s="544">
        <f>RRI(4,J290,AB318)</f>
        <v>0.01962299139</v>
      </c>
      <c r="AC324" s="59"/>
      <c r="AD324" s="53"/>
      <c r="AE324" s="53"/>
      <c r="AF324" s="524"/>
      <c r="AG324" s="534" t="s">
        <v>225</v>
      </c>
      <c r="AI324" s="535"/>
      <c r="AJ324" s="535"/>
      <c r="AK324" s="535"/>
      <c r="AL324" s="544">
        <f>RRI(4,J290,AL318)</f>
        <v>0.07097322703</v>
      </c>
      <c r="AM324" s="59"/>
      <c r="AN324" s="53"/>
      <c r="AO324" s="53"/>
      <c r="AP324" s="53"/>
    </row>
    <row r="325" ht="15.75" customHeight="1">
      <c r="A325" s="53"/>
      <c r="B325" s="53"/>
      <c r="C325" s="53"/>
      <c r="D325" s="53"/>
      <c r="E325" s="53"/>
      <c r="F325" s="53"/>
      <c r="G325" s="53"/>
      <c r="H325" s="53"/>
      <c r="I325" s="53"/>
      <c r="J325" s="53"/>
      <c r="K325" s="59"/>
      <c r="L325" s="471"/>
      <c r="M325" s="495" t="s">
        <v>220</v>
      </c>
      <c r="N325" s="53"/>
      <c r="O325" s="53"/>
      <c r="P325" s="53"/>
      <c r="Q325" s="53"/>
      <c r="R325" s="529">
        <f>J285</f>
        <v>0.03950428133</v>
      </c>
      <c r="S325" s="59"/>
      <c r="T325" s="53"/>
      <c r="U325" s="53"/>
      <c r="V325" s="524"/>
      <c r="W325" s="495" t="s">
        <v>220</v>
      </c>
      <c r="X325" s="53"/>
      <c r="Y325" s="53"/>
      <c r="Z325" s="53"/>
      <c r="AA325" s="53"/>
      <c r="AB325" s="529">
        <f>R325</f>
        <v>0.03950428133</v>
      </c>
      <c r="AC325" s="59"/>
      <c r="AD325" s="53"/>
      <c r="AE325" s="53"/>
      <c r="AF325" s="524"/>
      <c r="AG325" s="495" t="s">
        <v>220</v>
      </c>
      <c r="AH325" s="53"/>
      <c r="AI325" s="53"/>
      <c r="AJ325" s="53"/>
      <c r="AK325" s="53"/>
      <c r="AL325" s="529">
        <f>AB325</f>
        <v>0.03950428133</v>
      </c>
      <c r="AM325" s="59"/>
      <c r="AN325" s="53"/>
      <c r="AO325" s="53"/>
      <c r="AP325" s="53"/>
    </row>
    <row r="326" ht="15.75" customHeight="1">
      <c r="A326" s="53"/>
      <c r="B326" s="53"/>
      <c r="C326" s="53"/>
      <c r="D326" s="53"/>
      <c r="E326" s="53"/>
      <c r="F326" s="53"/>
      <c r="G326" s="53"/>
      <c r="H326" s="53"/>
      <c r="I326" s="53"/>
      <c r="J326" s="53"/>
      <c r="K326" s="59"/>
      <c r="L326" s="471"/>
      <c r="M326" s="537" t="s">
        <v>221</v>
      </c>
      <c r="N326" s="475"/>
      <c r="O326" s="475"/>
      <c r="P326" s="538"/>
      <c r="Q326" s="538"/>
      <c r="R326" s="547">
        <f>R324+R325</f>
        <v>0.1303897128</v>
      </c>
      <c r="S326" s="59"/>
      <c r="T326" s="53"/>
      <c r="U326" s="53"/>
      <c r="V326" s="524"/>
      <c r="W326" s="537" t="s">
        <v>221</v>
      </c>
      <c r="X326" s="475"/>
      <c r="Y326" s="475"/>
      <c r="Z326" s="538"/>
      <c r="AA326" s="538"/>
      <c r="AB326" s="547">
        <f>AB324+AB325</f>
        <v>0.05912727271</v>
      </c>
      <c r="AC326" s="59"/>
      <c r="AD326" s="53"/>
      <c r="AE326" s="53"/>
      <c r="AF326" s="524"/>
      <c r="AG326" s="537" t="s">
        <v>221</v>
      </c>
      <c r="AH326" s="475"/>
      <c r="AI326" s="475"/>
      <c r="AJ326" s="538"/>
      <c r="AK326" s="538"/>
      <c r="AL326" s="547">
        <f>AL324+AL325</f>
        <v>0.1104775084</v>
      </c>
      <c r="AM326" s="59"/>
      <c r="AN326" s="53"/>
      <c r="AO326" s="53"/>
      <c r="AP326" s="53"/>
    </row>
    <row r="327" ht="15.75" customHeight="1">
      <c r="A327" s="53"/>
      <c r="B327" s="53"/>
      <c r="C327" s="53"/>
      <c r="D327" s="53"/>
      <c r="E327" s="53"/>
      <c r="F327" s="53"/>
      <c r="G327" s="53"/>
      <c r="H327" s="53"/>
      <c r="I327" s="53"/>
      <c r="J327" s="53"/>
      <c r="K327" s="59"/>
      <c r="L327" s="518"/>
      <c r="M327" s="518"/>
      <c r="N327" s="518"/>
      <c r="O327" s="518"/>
      <c r="P327" s="53"/>
      <c r="Q327" s="518"/>
      <c r="R327" s="548"/>
      <c r="S327" s="549"/>
      <c r="T327" s="53"/>
      <c r="U327" s="53"/>
      <c r="V327" s="550"/>
      <c r="W327" s="518"/>
      <c r="X327" s="518"/>
      <c r="Y327" s="518"/>
      <c r="Z327" s="518"/>
      <c r="AA327" s="518"/>
      <c r="AB327" s="548"/>
      <c r="AC327" s="549"/>
      <c r="AD327" s="53"/>
      <c r="AE327" s="53"/>
      <c r="AF327" s="550"/>
      <c r="AG327" s="518"/>
      <c r="AH327" s="518"/>
      <c r="AI327" s="518"/>
      <c r="AJ327" s="518"/>
      <c r="AK327" s="518"/>
      <c r="AL327" s="548"/>
      <c r="AM327" s="549"/>
      <c r="AN327" s="53"/>
      <c r="AO327" s="53"/>
      <c r="AP327" s="53"/>
    </row>
    <row r="328" ht="15.75" customHeight="1">
      <c r="A328" s="53"/>
      <c r="B328" s="53"/>
      <c r="C328" s="53"/>
      <c r="D328" s="53"/>
      <c r="E328" s="53"/>
      <c r="F328" s="53"/>
      <c r="G328" s="53"/>
      <c r="H328" s="53"/>
      <c r="I328" s="53"/>
      <c r="J328" s="53"/>
      <c r="K328" s="53"/>
      <c r="L328" s="53"/>
      <c r="M328" s="53"/>
      <c r="N328" s="53"/>
      <c r="O328" s="53"/>
      <c r="P328" s="520"/>
      <c r="Q328" s="53"/>
      <c r="R328" s="66"/>
      <c r="S328" s="53"/>
      <c r="T328" s="53"/>
      <c r="U328" s="53"/>
      <c r="V328" s="53"/>
      <c r="W328" s="53"/>
      <c r="X328" s="53"/>
      <c r="Y328" s="53"/>
      <c r="Z328" s="53"/>
      <c r="AA328" s="53"/>
      <c r="AB328" s="66"/>
      <c r="AC328" s="53"/>
      <c r="AD328" s="53"/>
      <c r="AE328" s="53"/>
      <c r="AF328" s="53"/>
      <c r="AG328" s="53"/>
      <c r="AH328" s="53"/>
      <c r="AI328" s="53"/>
      <c r="AJ328" s="53"/>
      <c r="AK328" s="53"/>
      <c r="AL328" s="66"/>
      <c r="AM328" s="53"/>
      <c r="AN328" s="53"/>
      <c r="AO328" s="53"/>
      <c r="AP328" s="53"/>
    </row>
    <row r="329" ht="15.75" customHeight="1">
      <c r="A329" s="53"/>
      <c r="B329" s="53"/>
      <c r="C329" s="70"/>
      <c r="L329" s="471"/>
      <c r="M329" s="551" t="s">
        <v>230</v>
      </c>
      <c r="R329" s="543">
        <f>R295*R305</f>
        <v>159.9443395</v>
      </c>
      <c r="S329" s="53"/>
      <c r="T329" s="53"/>
      <c r="U329" s="53"/>
      <c r="V329" s="471"/>
      <c r="W329" s="551" t="s">
        <v>230</v>
      </c>
      <c r="AB329" s="543">
        <f>AB295*AB305</f>
        <v>122.0705177</v>
      </c>
      <c r="AC329" s="53"/>
      <c r="AD329" s="53"/>
      <c r="AE329" s="53"/>
      <c r="AF329" s="471"/>
      <c r="AG329" s="551" t="s">
        <v>230</v>
      </c>
      <c r="AL329" s="523">
        <f>(AB329*0.3)+(R329*0.7)</f>
        <v>148.582193</v>
      </c>
      <c r="AM329" s="53"/>
      <c r="AN329" s="53"/>
      <c r="AO329" s="53"/>
      <c r="AP329" s="53"/>
    </row>
    <row r="330" ht="15.75" customHeight="1">
      <c r="A330" s="53"/>
      <c r="B330" s="53"/>
      <c r="C330" s="53"/>
      <c r="D330" s="53"/>
      <c r="E330" s="53"/>
      <c r="F330" s="53"/>
      <c r="G330" s="53"/>
      <c r="H330" s="53"/>
      <c r="I330" s="53"/>
      <c r="J330" s="53"/>
      <c r="K330" s="53"/>
      <c r="L330" s="471"/>
      <c r="M330" s="495" t="s">
        <v>218</v>
      </c>
      <c r="N330" s="53"/>
      <c r="O330" s="53"/>
      <c r="P330" s="53"/>
      <c r="Q330" s="53"/>
      <c r="R330" s="529">
        <f>R329/J276-100%</f>
        <v>0.2919575082</v>
      </c>
      <c r="S330" s="53"/>
      <c r="T330" s="53"/>
      <c r="U330" s="53"/>
      <c r="V330" s="471"/>
      <c r="W330" s="495" t="s">
        <v>218</v>
      </c>
      <c r="X330" s="53"/>
      <c r="Y330" s="53"/>
      <c r="Z330" s="53"/>
      <c r="AA330" s="53"/>
      <c r="AB330" s="529">
        <f>AB329/J276-100%</f>
        <v>-0.01396997009</v>
      </c>
      <c r="AC330" s="53"/>
      <c r="AD330" s="53"/>
      <c r="AE330" s="53"/>
      <c r="AF330" s="471"/>
      <c r="AG330" s="495" t="s">
        <v>218</v>
      </c>
      <c r="AH330" s="53"/>
      <c r="AI330" s="53"/>
      <c r="AJ330" s="53"/>
      <c r="AK330" s="53"/>
      <c r="AL330" s="529">
        <f>AL329/J276-100%</f>
        <v>0.2001792647</v>
      </c>
      <c r="AM330" s="53"/>
      <c r="AN330" s="53"/>
      <c r="AO330" s="53"/>
      <c r="AP330" s="53"/>
    </row>
    <row r="331" ht="15.75" customHeight="1">
      <c r="A331" s="53"/>
      <c r="B331" s="53"/>
      <c r="C331" s="53"/>
      <c r="D331" s="53"/>
      <c r="E331" s="53"/>
      <c r="F331" s="53"/>
      <c r="G331" s="53"/>
      <c r="H331" s="53"/>
      <c r="I331" s="53"/>
      <c r="J331" s="53"/>
      <c r="K331" s="53"/>
      <c r="L331" s="471"/>
      <c r="M331" s="526" t="s">
        <v>219</v>
      </c>
      <c r="O331" s="527"/>
      <c r="P331" s="535"/>
      <c r="Q331" s="535"/>
      <c r="R331" s="544">
        <f>RRI(4.55,J276,R329)</f>
        <v>0.05791350316</v>
      </c>
      <c r="S331" s="53"/>
      <c r="T331" s="53"/>
      <c r="U331" s="53"/>
      <c r="V331" s="471"/>
      <c r="W331" s="526" t="s">
        <v>219</v>
      </c>
      <c r="Y331" s="527"/>
      <c r="Z331" s="535"/>
      <c r="AA331" s="535"/>
      <c r="AB331" s="544">
        <f>RRI(4,J276,AB329)</f>
        <v>-0.003510939325</v>
      </c>
      <c r="AC331" s="53"/>
      <c r="AD331" s="53"/>
      <c r="AE331" s="53"/>
      <c r="AF331" s="471"/>
      <c r="AG331" s="526" t="s">
        <v>219</v>
      </c>
      <c r="AI331" s="527"/>
      <c r="AJ331" s="535"/>
      <c r="AK331" s="535"/>
      <c r="AL331" s="544">
        <f>RRI(4,J276,AL329)</f>
        <v>0.0466742257</v>
      </c>
      <c r="AM331" s="53"/>
      <c r="AN331" s="53"/>
      <c r="AO331" s="53"/>
      <c r="AP331" s="53"/>
    </row>
    <row r="332" ht="15.75" customHeight="1">
      <c r="A332" s="53"/>
      <c r="B332" s="53"/>
      <c r="C332" s="53"/>
      <c r="D332" s="53"/>
      <c r="E332" s="53"/>
      <c r="F332" s="53"/>
      <c r="G332" s="53"/>
      <c r="H332" s="53"/>
      <c r="I332" s="53"/>
      <c r="J332" s="53"/>
      <c r="K332" s="53"/>
      <c r="L332" s="471"/>
      <c r="M332" s="495" t="s">
        <v>220</v>
      </c>
      <c r="N332" s="53"/>
      <c r="O332" s="53"/>
      <c r="P332" s="53"/>
      <c r="Q332" s="53"/>
      <c r="R332" s="529">
        <f>J285</f>
        <v>0.03950428133</v>
      </c>
      <c r="S332" s="53"/>
      <c r="T332" s="53"/>
      <c r="U332" s="53"/>
      <c r="V332" s="471"/>
      <c r="W332" s="495" t="s">
        <v>220</v>
      </c>
      <c r="X332" s="53"/>
      <c r="Y332" s="53"/>
      <c r="Z332" s="53"/>
      <c r="AA332" s="53"/>
      <c r="AB332" s="529">
        <f>R332</f>
        <v>0.03950428133</v>
      </c>
      <c r="AC332" s="53"/>
      <c r="AD332" s="53"/>
      <c r="AE332" s="53"/>
      <c r="AF332" s="471"/>
      <c r="AG332" s="495" t="s">
        <v>220</v>
      </c>
      <c r="AH332" s="53"/>
      <c r="AI332" s="53"/>
      <c r="AJ332" s="53"/>
      <c r="AK332" s="53"/>
      <c r="AL332" s="529">
        <f>AB332</f>
        <v>0.03950428133</v>
      </c>
      <c r="AM332" s="53"/>
      <c r="AN332" s="53"/>
      <c r="AO332" s="53"/>
      <c r="AP332" s="53"/>
    </row>
    <row r="333" ht="15.75" customHeight="1">
      <c r="A333" s="53"/>
      <c r="B333" s="53"/>
      <c r="C333" s="53"/>
      <c r="D333" s="53"/>
      <c r="E333" s="53"/>
      <c r="F333" s="53"/>
      <c r="G333" s="53"/>
      <c r="H333" s="53"/>
      <c r="I333" s="53"/>
      <c r="J333" s="53"/>
      <c r="K333" s="53"/>
      <c r="L333" s="471"/>
      <c r="M333" s="530" t="s">
        <v>221</v>
      </c>
      <c r="N333" s="531"/>
      <c r="O333" s="531"/>
      <c r="P333" s="531"/>
      <c r="Q333" s="531"/>
      <c r="R333" s="545">
        <f>R331+R332</f>
        <v>0.09741778448</v>
      </c>
      <c r="S333" s="53"/>
      <c r="T333" s="53"/>
      <c r="U333" s="53"/>
      <c r="V333" s="471"/>
      <c r="W333" s="530" t="s">
        <v>221</v>
      </c>
      <c r="X333" s="531"/>
      <c r="Y333" s="531"/>
      <c r="Z333" s="531"/>
      <c r="AA333" s="531"/>
      <c r="AB333" s="545">
        <f>AB331+AB332</f>
        <v>0.035993342</v>
      </c>
      <c r="AC333" s="53"/>
      <c r="AD333" s="53"/>
      <c r="AE333" s="53"/>
      <c r="AF333" s="471"/>
      <c r="AG333" s="530" t="s">
        <v>221</v>
      </c>
      <c r="AH333" s="531"/>
      <c r="AI333" s="531"/>
      <c r="AJ333" s="531"/>
      <c r="AK333" s="531"/>
      <c r="AL333" s="545">
        <f>AL331+AL332</f>
        <v>0.08617850702</v>
      </c>
      <c r="AM333" s="53"/>
      <c r="AN333" s="53"/>
      <c r="AO333" s="53"/>
      <c r="AP333" s="53"/>
    </row>
    <row r="334" ht="15.75" customHeight="1">
      <c r="A334" s="53"/>
      <c r="B334" s="53"/>
      <c r="C334" s="53"/>
      <c r="D334" s="53"/>
      <c r="E334" s="53"/>
      <c r="F334" s="53"/>
      <c r="G334" s="53"/>
      <c r="H334" s="53"/>
      <c r="I334" s="53"/>
      <c r="J334" s="53"/>
      <c r="K334" s="53"/>
      <c r="L334" s="53"/>
      <c r="M334" s="470" t="s">
        <v>270</v>
      </c>
      <c r="P334" s="53"/>
      <c r="Q334" s="53"/>
      <c r="R334" s="546">
        <f>R329/J290-100%</f>
        <v>0.332869496</v>
      </c>
      <c r="S334" s="53"/>
      <c r="T334" s="53"/>
      <c r="U334" s="53"/>
      <c r="V334" s="53"/>
      <c r="W334" s="470" t="s">
        <v>271</v>
      </c>
      <c r="Z334" s="53"/>
      <c r="AA334" s="53"/>
      <c r="AB334" s="546">
        <f>AB329/J290-100%</f>
        <v>0.01725431419</v>
      </c>
      <c r="AC334" s="53"/>
      <c r="AD334" s="53"/>
      <c r="AE334" s="53"/>
      <c r="AF334" s="53"/>
      <c r="AG334" s="470" t="s">
        <v>272</v>
      </c>
      <c r="AJ334" s="53"/>
      <c r="AK334" s="53"/>
      <c r="AL334" s="546">
        <f>AL329/J290-100%</f>
        <v>0.2381849415</v>
      </c>
      <c r="AM334" s="53"/>
      <c r="AN334" s="53"/>
      <c r="AO334" s="53"/>
      <c r="AP334" s="53"/>
    </row>
    <row r="335" ht="15.75" customHeight="1">
      <c r="A335" s="53"/>
      <c r="B335" s="53"/>
      <c r="C335" s="53"/>
      <c r="D335" s="53"/>
      <c r="E335" s="53"/>
      <c r="F335" s="53"/>
      <c r="G335" s="53"/>
      <c r="H335" s="53"/>
      <c r="I335" s="53"/>
      <c r="J335" s="53"/>
      <c r="K335" s="53"/>
      <c r="L335" s="471"/>
      <c r="M335" s="534" t="s">
        <v>225</v>
      </c>
      <c r="O335" s="535"/>
      <c r="P335" s="535"/>
      <c r="Q335" s="535"/>
      <c r="R335" s="544">
        <f>RRI(4.55,J290,R329)</f>
        <v>0.06518698775</v>
      </c>
      <c r="S335" s="53"/>
      <c r="T335" s="53"/>
      <c r="U335" s="53"/>
      <c r="V335" s="471"/>
      <c r="W335" s="534" t="s">
        <v>225</v>
      </c>
      <c r="Y335" s="535"/>
      <c r="Z335" s="535"/>
      <c r="AA335" s="535"/>
      <c r="AB335" s="544">
        <f>RRI(4,J290,AB329)</f>
        <v>0.004285945737</v>
      </c>
      <c r="AC335" s="53"/>
      <c r="AD335" s="53"/>
      <c r="AE335" s="53"/>
      <c r="AF335" s="471"/>
      <c r="AG335" s="534" t="s">
        <v>225</v>
      </c>
      <c r="AI335" s="535"/>
      <c r="AJ335" s="535"/>
      <c r="AK335" s="535"/>
      <c r="AL335" s="544">
        <f>RRI(4,J290,AL329)</f>
        <v>0.05486377735</v>
      </c>
      <c r="AM335" s="53"/>
      <c r="AN335" s="53"/>
      <c r="AO335" s="53"/>
      <c r="AP335" s="53"/>
    </row>
    <row r="336" ht="15.75" customHeight="1">
      <c r="A336" s="53"/>
      <c r="B336" s="53"/>
      <c r="C336" s="53"/>
      <c r="D336" s="53"/>
      <c r="E336" s="53"/>
      <c r="F336" s="53"/>
      <c r="G336" s="53"/>
      <c r="H336" s="53"/>
      <c r="I336" s="53"/>
      <c r="J336" s="53"/>
      <c r="K336" s="53"/>
      <c r="L336" s="471"/>
      <c r="M336" s="495" t="s">
        <v>220</v>
      </c>
      <c r="N336" s="53"/>
      <c r="O336" s="53"/>
      <c r="P336" s="53"/>
      <c r="Q336" s="53"/>
      <c r="R336" s="529">
        <f>J285</f>
        <v>0.03950428133</v>
      </c>
      <c r="S336" s="53"/>
      <c r="T336" s="53"/>
      <c r="U336" s="53"/>
      <c r="V336" s="471"/>
      <c r="W336" s="495" t="s">
        <v>220</v>
      </c>
      <c r="X336" s="53"/>
      <c r="Y336" s="53"/>
      <c r="Z336" s="53"/>
      <c r="AA336" s="53"/>
      <c r="AB336" s="529">
        <f>R336</f>
        <v>0.03950428133</v>
      </c>
      <c r="AC336" s="53"/>
      <c r="AD336" s="53"/>
      <c r="AE336" s="53"/>
      <c r="AF336" s="471"/>
      <c r="AG336" s="495" t="s">
        <v>220</v>
      </c>
      <c r="AH336" s="53"/>
      <c r="AI336" s="53"/>
      <c r="AJ336" s="53"/>
      <c r="AK336" s="53"/>
      <c r="AL336" s="529">
        <f>AB336</f>
        <v>0.03950428133</v>
      </c>
      <c r="AM336" s="53"/>
      <c r="AN336" s="53"/>
      <c r="AO336" s="53"/>
      <c r="AP336" s="53"/>
    </row>
    <row r="337" ht="15.75" customHeight="1">
      <c r="A337" s="53"/>
      <c r="B337" s="53"/>
      <c r="C337" s="53"/>
      <c r="D337" s="53"/>
      <c r="E337" s="53"/>
      <c r="F337" s="53"/>
      <c r="G337" s="53"/>
      <c r="H337" s="53"/>
      <c r="I337" s="53"/>
      <c r="J337" s="53"/>
      <c r="K337" s="53"/>
      <c r="L337" s="471"/>
      <c r="M337" s="537" t="s">
        <v>221</v>
      </c>
      <c r="N337" s="475"/>
      <c r="O337" s="475"/>
      <c r="P337" s="538"/>
      <c r="Q337" s="538"/>
      <c r="R337" s="547">
        <f>R335+R336</f>
        <v>0.1046912691</v>
      </c>
      <c r="S337" s="53"/>
      <c r="T337" s="53"/>
      <c r="U337" s="53"/>
      <c r="V337" s="471"/>
      <c r="W337" s="537" t="s">
        <v>221</v>
      </c>
      <c r="X337" s="475"/>
      <c r="Y337" s="475"/>
      <c r="Z337" s="538"/>
      <c r="AA337" s="538"/>
      <c r="AB337" s="547">
        <f>AB335+AB336</f>
        <v>0.04379022706</v>
      </c>
      <c r="AC337" s="53"/>
      <c r="AD337" s="53"/>
      <c r="AE337" s="53"/>
      <c r="AF337" s="471"/>
      <c r="AG337" s="537" t="s">
        <v>221</v>
      </c>
      <c r="AH337" s="475"/>
      <c r="AI337" s="475"/>
      <c r="AJ337" s="538"/>
      <c r="AK337" s="538"/>
      <c r="AL337" s="547">
        <f>AL335+AL336</f>
        <v>0.09436805868</v>
      </c>
      <c r="AM337" s="53"/>
      <c r="AN337" s="53"/>
      <c r="AO337" s="53"/>
      <c r="AP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row>
    <row r="339" ht="15.75" customHeight="1">
      <c r="A339" s="53"/>
      <c r="B339" s="53"/>
      <c r="C339" s="53"/>
      <c r="D339" s="53"/>
      <c r="E339" s="53"/>
      <c r="F339" s="53"/>
      <c r="G339" s="53"/>
      <c r="H339" s="53"/>
      <c r="I339" s="53"/>
      <c r="J339" s="53"/>
      <c r="K339" s="53"/>
      <c r="L339" s="53"/>
      <c r="M339" s="53"/>
      <c r="N339" s="53"/>
      <c r="O339" s="86" t="s">
        <v>234</v>
      </c>
      <c r="P339" s="86" t="s">
        <v>235</v>
      </c>
      <c r="Q339" s="86" t="s">
        <v>236</v>
      </c>
      <c r="R339" s="86" t="s">
        <v>237</v>
      </c>
      <c r="S339" s="86" t="s">
        <v>238</v>
      </c>
      <c r="T339" s="53"/>
      <c r="U339" s="53"/>
      <c r="V339" s="53"/>
      <c r="W339" s="53"/>
      <c r="X339" s="53"/>
      <c r="Y339" s="86" t="s">
        <v>239</v>
      </c>
      <c r="Z339" s="86" t="s">
        <v>240</v>
      </c>
      <c r="AA339" s="86" t="s">
        <v>241</v>
      </c>
      <c r="AB339" s="86" t="s">
        <v>242</v>
      </c>
      <c r="AC339" s="86" t="s">
        <v>243</v>
      </c>
      <c r="AD339" s="53"/>
      <c r="AE339" s="53"/>
      <c r="AF339" s="53"/>
      <c r="AG339" s="53"/>
      <c r="AH339" s="53"/>
      <c r="AI339" s="86" t="s">
        <v>244</v>
      </c>
      <c r="AJ339" s="86" t="s">
        <v>245</v>
      </c>
      <c r="AK339" s="86" t="s">
        <v>246</v>
      </c>
      <c r="AL339" s="86" t="s">
        <v>247</v>
      </c>
      <c r="AM339" s="86" t="s">
        <v>248</v>
      </c>
      <c r="AN339" s="53"/>
      <c r="AO339" s="53"/>
      <c r="AP339" s="53"/>
    </row>
    <row r="340" ht="15.75" customHeight="1">
      <c r="A340" s="53"/>
      <c r="B340" s="53"/>
      <c r="C340" s="53"/>
      <c r="D340" s="53"/>
      <c r="E340" s="53"/>
      <c r="F340" s="53"/>
      <c r="G340" s="53"/>
      <c r="H340" s="53"/>
      <c r="I340" s="53"/>
      <c r="J340" s="53"/>
      <c r="K340" s="53"/>
      <c r="L340" s="53"/>
      <c r="M340" s="552" t="s">
        <v>249</v>
      </c>
      <c r="O340" s="553">
        <f t="shared" ref="O340:S340" si="207">P166</f>
        <v>0.3992688924</v>
      </c>
      <c r="P340" s="553">
        <f t="shared" si="207"/>
        <v>0.3620815785</v>
      </c>
      <c r="Q340" s="553">
        <f t="shared" si="207"/>
        <v>0.3609304857</v>
      </c>
      <c r="R340" s="553">
        <f t="shared" si="207"/>
        <v>0.3537765093</v>
      </c>
      <c r="S340" s="553">
        <f t="shared" si="207"/>
        <v>0.3394988253</v>
      </c>
      <c r="T340" s="53"/>
      <c r="U340" s="53"/>
      <c r="V340" s="53"/>
      <c r="W340" s="552" t="s">
        <v>250</v>
      </c>
      <c r="Y340" s="553">
        <f t="shared" ref="Y340:AC340" si="208">P163</f>
        <v>0.1724145454</v>
      </c>
      <c r="Z340" s="553">
        <f t="shared" si="208"/>
        <v>0.1811625691</v>
      </c>
      <c r="AA340" s="553">
        <f t="shared" si="208"/>
        <v>0.1907952486</v>
      </c>
      <c r="AB340" s="553">
        <f t="shared" si="208"/>
        <v>0.1999776977</v>
      </c>
      <c r="AC340" s="553">
        <f t="shared" si="208"/>
        <v>0.2058230406</v>
      </c>
      <c r="AD340" s="53"/>
      <c r="AE340" s="53"/>
      <c r="AF340" s="53"/>
      <c r="AG340" s="552" t="s">
        <v>251</v>
      </c>
      <c r="AI340" s="554">
        <f>K269</f>
        <v>13.85010224</v>
      </c>
      <c r="AJ340" s="554">
        <f t="shared" ref="AJ340:AM340" si="209">AI340</f>
        <v>13.85010224</v>
      </c>
      <c r="AK340" s="554">
        <f t="shared" si="209"/>
        <v>13.85010224</v>
      </c>
      <c r="AL340" s="554">
        <f t="shared" si="209"/>
        <v>13.85010224</v>
      </c>
      <c r="AM340" s="554">
        <f t="shared" si="209"/>
        <v>13.85010224</v>
      </c>
      <c r="AN340" s="53"/>
      <c r="AO340" s="53"/>
      <c r="AP340" s="53"/>
    </row>
    <row r="341" ht="15.75" customHeight="1">
      <c r="A341" s="555"/>
      <c r="B341" s="555"/>
      <c r="C341" s="555"/>
      <c r="D341" s="555"/>
      <c r="E341" s="555"/>
      <c r="F341" s="555"/>
      <c r="G341" s="555"/>
      <c r="H341" s="555"/>
      <c r="I341" s="555"/>
      <c r="J341" s="555"/>
      <c r="K341" s="555"/>
      <c r="L341" s="555"/>
      <c r="M341" s="556" t="s">
        <v>252</v>
      </c>
      <c r="N341" s="557"/>
      <c r="O341" s="558">
        <f>P167*R303</f>
        <v>121.095674</v>
      </c>
      <c r="P341" s="558">
        <f>Q167*R303</f>
        <v>134.7286663</v>
      </c>
      <c r="Q341" s="558">
        <f>R167*R303</f>
        <v>153.582031</v>
      </c>
      <c r="R341" s="558">
        <f>S167*R303</f>
        <v>175.6298374</v>
      </c>
      <c r="S341" s="559">
        <f>T167*R303</f>
        <v>199.9304244</v>
      </c>
      <c r="T341" s="555"/>
      <c r="U341" s="555"/>
      <c r="V341" s="555"/>
      <c r="W341" s="556" t="s">
        <v>253</v>
      </c>
      <c r="X341" s="557"/>
      <c r="Y341" s="558">
        <f>P165*AB303</f>
        <v>123.5900119</v>
      </c>
      <c r="Z341" s="558">
        <f>Q165*AB303</f>
        <v>130.5782664</v>
      </c>
      <c r="AA341" s="558">
        <f>R165*AB303</f>
        <v>137.7417685</v>
      </c>
      <c r="AB341" s="558">
        <f>S165*AB303</f>
        <v>145.0910336</v>
      </c>
      <c r="AC341" s="559">
        <f>T165*AB303</f>
        <v>152.5881471</v>
      </c>
      <c r="AD341" s="555"/>
      <c r="AE341" s="555"/>
      <c r="AF341" s="555"/>
      <c r="AG341" s="556" t="s">
        <v>253</v>
      </c>
      <c r="AH341" s="557"/>
      <c r="AI341" s="558">
        <f t="shared" ref="AI341:AM341" si="210">(Y341*0.3)+(O341*0.7)</f>
        <v>121.8439753</v>
      </c>
      <c r="AJ341" s="558">
        <f t="shared" si="210"/>
        <v>133.4835463</v>
      </c>
      <c r="AK341" s="558">
        <f t="shared" si="210"/>
        <v>148.8299523</v>
      </c>
      <c r="AL341" s="558">
        <f t="shared" si="210"/>
        <v>166.4681963</v>
      </c>
      <c r="AM341" s="559">
        <f t="shared" si="210"/>
        <v>185.7277412</v>
      </c>
      <c r="AN341" s="555"/>
      <c r="AO341" s="555"/>
      <c r="AP341" s="555"/>
    </row>
    <row r="342" ht="15.75" customHeight="1">
      <c r="A342" s="555"/>
      <c r="B342" s="555"/>
      <c r="C342" s="555"/>
      <c r="D342" s="555"/>
      <c r="E342" s="555"/>
      <c r="F342" s="555"/>
      <c r="G342" s="555"/>
      <c r="H342" s="555"/>
      <c r="I342" s="555"/>
      <c r="J342" s="555"/>
      <c r="K342" s="555"/>
      <c r="L342" s="555"/>
      <c r="M342" s="560" t="s">
        <v>254</v>
      </c>
      <c r="N342" s="561"/>
      <c r="O342" s="562">
        <f>P167*R304</f>
        <v>102.9313229</v>
      </c>
      <c r="P342" s="562">
        <f>Q167*R304</f>
        <v>114.5193664</v>
      </c>
      <c r="Q342" s="562">
        <f>R167*R304</f>
        <v>130.5447264</v>
      </c>
      <c r="R342" s="562">
        <f>S167*R304</f>
        <v>149.2853618</v>
      </c>
      <c r="S342" s="563">
        <f>T167*R304</f>
        <v>169.9408607</v>
      </c>
      <c r="T342" s="555"/>
      <c r="U342" s="555"/>
      <c r="V342" s="555"/>
      <c r="W342" s="560" t="s">
        <v>255</v>
      </c>
      <c r="X342" s="561"/>
      <c r="Y342" s="562">
        <f>P165*AB304</f>
        <v>105.0515101</v>
      </c>
      <c r="Z342" s="562">
        <f>Q165*AB304</f>
        <v>110.9915264</v>
      </c>
      <c r="AA342" s="562">
        <f>R165*AB304</f>
        <v>117.0805033</v>
      </c>
      <c r="AB342" s="562">
        <f>S165*AB304</f>
        <v>123.3273786</v>
      </c>
      <c r="AC342" s="563">
        <f>T165*AB304</f>
        <v>129.6999251</v>
      </c>
      <c r="AD342" s="555"/>
      <c r="AE342" s="555"/>
      <c r="AF342" s="555"/>
      <c r="AG342" s="560" t="s">
        <v>255</v>
      </c>
      <c r="AH342" s="561"/>
      <c r="AI342" s="562">
        <f t="shared" ref="AI342:AM342" si="211">(Y342*0.3)+(O342*0.7)</f>
        <v>103.567379</v>
      </c>
      <c r="AJ342" s="562">
        <f t="shared" si="211"/>
        <v>113.4610144</v>
      </c>
      <c r="AK342" s="562">
        <f t="shared" si="211"/>
        <v>126.5054594</v>
      </c>
      <c r="AL342" s="562">
        <f t="shared" si="211"/>
        <v>141.4979668</v>
      </c>
      <c r="AM342" s="563">
        <f t="shared" si="211"/>
        <v>157.86858</v>
      </c>
      <c r="AN342" s="555"/>
      <c r="AO342" s="555"/>
      <c r="AP342" s="555"/>
    </row>
    <row r="343" ht="15.75" customHeight="1">
      <c r="A343" s="555"/>
      <c r="B343" s="555"/>
      <c r="C343" s="555"/>
      <c r="D343" s="555"/>
      <c r="E343" s="555"/>
      <c r="F343" s="555"/>
      <c r="G343" s="555"/>
      <c r="H343" s="555"/>
      <c r="I343" s="555"/>
      <c r="J343" s="555"/>
      <c r="K343" s="555"/>
      <c r="L343" s="555"/>
      <c r="M343" s="564" t="s">
        <v>256</v>
      </c>
      <c r="O343" s="565">
        <f>P167*R305</f>
        <v>96.87653917</v>
      </c>
      <c r="P343" s="565">
        <f>Q167*R305</f>
        <v>107.7829331</v>
      </c>
      <c r="Q343" s="565">
        <f t="shared" ref="Q343:S343" si="212">R167*R305</f>
        <v>122.8656248</v>
      </c>
      <c r="R343" s="565">
        <f t="shared" si="212"/>
        <v>0</v>
      </c>
      <c r="S343" s="565">
        <f t="shared" si="212"/>
        <v>0</v>
      </c>
      <c r="T343" s="555"/>
      <c r="U343" s="555"/>
      <c r="V343" s="555"/>
      <c r="W343" s="564" t="s">
        <v>257</v>
      </c>
      <c r="Y343" s="565">
        <f>P165*AB305</f>
        <v>98.87200949</v>
      </c>
      <c r="Z343" s="565">
        <f>Q165*AB305</f>
        <v>104.4626131</v>
      </c>
      <c r="AA343" s="565">
        <f>R165*AB305</f>
        <v>110.1934148</v>
      </c>
      <c r="AB343" s="565">
        <f>S165*AB305</f>
        <v>116.0728269</v>
      </c>
      <c r="AC343" s="565">
        <f>T165*AB305</f>
        <v>122.0705177</v>
      </c>
      <c r="AD343" s="555"/>
      <c r="AE343" s="555"/>
      <c r="AF343" s="555"/>
      <c r="AG343" s="564" t="s">
        <v>257</v>
      </c>
      <c r="AI343" s="565">
        <f t="shared" ref="AI343:AM343" si="213">(O343+Y343)/2</f>
        <v>97.87427433</v>
      </c>
      <c r="AJ343" s="565">
        <f t="shared" si="213"/>
        <v>106.1227731</v>
      </c>
      <c r="AK343" s="565">
        <f t="shared" si="213"/>
        <v>116.5295198</v>
      </c>
      <c r="AL343" s="565">
        <f t="shared" si="213"/>
        <v>58.03641344</v>
      </c>
      <c r="AM343" s="565">
        <f t="shared" si="213"/>
        <v>61.03525885</v>
      </c>
      <c r="AN343" s="555"/>
      <c r="AO343" s="555"/>
      <c r="AP343" s="555"/>
    </row>
    <row r="344" ht="15.75" customHeight="1">
      <c r="A344" s="53"/>
      <c r="B344" s="53"/>
      <c r="C344" s="53"/>
      <c r="D344" s="53"/>
      <c r="E344" s="53"/>
      <c r="F344" s="53"/>
      <c r="G344" s="53"/>
      <c r="H344" s="53"/>
      <c r="I344" s="53"/>
      <c r="J344" s="53"/>
      <c r="K344" s="53"/>
      <c r="L344" s="53"/>
      <c r="M344" s="566" t="s">
        <v>258</v>
      </c>
      <c r="O344" s="567">
        <f>P116/J276</f>
        <v>0.05227281277</v>
      </c>
      <c r="P344" s="567">
        <f>Q116/J276</f>
        <v>0.0327155965</v>
      </c>
      <c r="Q344" s="567">
        <f>R116/J276</f>
        <v>0.03330547113</v>
      </c>
      <c r="R344" s="567">
        <f>S116/J276</f>
        <v>0.03739221169</v>
      </c>
      <c r="S344" s="567">
        <f>T116/J276</f>
        <v>0.04183531454</v>
      </c>
      <c r="T344" s="53"/>
      <c r="U344" s="53"/>
      <c r="V344" s="53"/>
      <c r="W344" s="566" t="s">
        <v>259</v>
      </c>
      <c r="Y344" s="567">
        <f t="shared" ref="Y344:AC344" si="214">O344</f>
        <v>0.05227281277</v>
      </c>
      <c r="Z344" s="567">
        <f t="shared" si="214"/>
        <v>0.0327155965</v>
      </c>
      <c r="AA344" s="567">
        <f t="shared" si="214"/>
        <v>0.03330547113</v>
      </c>
      <c r="AB344" s="567">
        <f t="shared" si="214"/>
        <v>0.03739221169</v>
      </c>
      <c r="AC344" s="567">
        <f t="shared" si="214"/>
        <v>0.04183531454</v>
      </c>
      <c r="AD344" s="53"/>
      <c r="AE344" s="53"/>
      <c r="AF344" s="53"/>
      <c r="AG344" s="566" t="s">
        <v>259</v>
      </c>
      <c r="AI344" s="567">
        <f t="shared" ref="AI344:AM344" si="215">Y344</f>
        <v>0.05227281277</v>
      </c>
      <c r="AJ344" s="567">
        <f t="shared" si="215"/>
        <v>0.0327155965</v>
      </c>
      <c r="AK344" s="567">
        <f t="shared" si="215"/>
        <v>0.03330547113</v>
      </c>
      <c r="AL344" s="567">
        <f t="shared" si="215"/>
        <v>0.03739221169</v>
      </c>
      <c r="AM344" s="567">
        <f t="shared" si="215"/>
        <v>0.04183531454</v>
      </c>
      <c r="AN344" s="53"/>
      <c r="AO344" s="53"/>
      <c r="AP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row>
    <row r="346" ht="15.75" customHeight="1">
      <c r="A346" s="53"/>
      <c r="B346" s="53"/>
      <c r="C346" s="53"/>
      <c r="D346" s="53"/>
      <c r="E346" s="53"/>
      <c r="F346" s="53"/>
      <c r="G346" s="53"/>
      <c r="H346" s="53"/>
      <c r="I346" s="53"/>
      <c r="J346" s="53"/>
      <c r="K346" s="53"/>
      <c r="L346" s="53"/>
      <c r="M346" s="568" t="s">
        <v>260</v>
      </c>
      <c r="T346" s="53"/>
      <c r="U346" s="53"/>
      <c r="V346" s="53"/>
      <c r="W346" s="569" t="s">
        <v>260</v>
      </c>
      <c r="AD346" s="53"/>
      <c r="AE346" s="53"/>
      <c r="AF346" s="53"/>
      <c r="AG346" s="569" t="s">
        <v>260</v>
      </c>
      <c r="AN346" s="53"/>
      <c r="AO346" s="53"/>
      <c r="AP346" s="53"/>
    </row>
    <row r="347" ht="15.75" customHeight="1">
      <c r="A347" s="53"/>
      <c r="B347" s="53"/>
      <c r="C347" s="53"/>
      <c r="D347" s="53"/>
      <c r="E347" s="53"/>
      <c r="F347" s="53"/>
      <c r="G347" s="53"/>
      <c r="H347" s="53"/>
      <c r="I347" s="53"/>
      <c r="J347" s="53"/>
      <c r="K347" s="53"/>
      <c r="L347" s="53"/>
      <c r="T347" s="53"/>
      <c r="U347" s="53"/>
      <c r="V347" s="53"/>
      <c r="AD347" s="53"/>
      <c r="AE347" s="53"/>
      <c r="AF347" s="53"/>
      <c r="AN347" s="53"/>
      <c r="AO347" s="53"/>
      <c r="AP347" s="53"/>
    </row>
    <row r="348" ht="15.75" customHeight="1">
      <c r="A348" s="53"/>
      <c r="B348" s="53"/>
      <c r="C348" s="53"/>
      <c r="D348" s="53"/>
      <c r="E348" s="53"/>
      <c r="F348" s="53"/>
      <c r="G348" s="53"/>
      <c r="H348" s="53"/>
      <c r="I348" s="53"/>
      <c r="J348" s="53"/>
      <c r="K348" s="53"/>
      <c r="L348" s="53"/>
      <c r="T348" s="53"/>
      <c r="U348" s="53"/>
      <c r="V348" s="53"/>
      <c r="AD348" s="53"/>
      <c r="AE348" s="53"/>
      <c r="AF348" s="53"/>
      <c r="AN348" s="53"/>
      <c r="AO348" s="53"/>
      <c r="AP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c r="AM350" s="53"/>
      <c r="AN350" s="53"/>
      <c r="AO350" s="53"/>
      <c r="AP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row>
    <row r="355" ht="15.75" customHeight="1">
      <c r="A355" s="53"/>
      <c r="B355" s="53"/>
      <c r="C355" s="53"/>
      <c r="D355" s="53"/>
      <c r="E355" s="53"/>
      <c r="F355" s="53"/>
      <c r="G355" s="53"/>
      <c r="H355" s="53"/>
      <c r="I355" s="53"/>
      <c r="J355" s="53"/>
      <c r="K355" s="53"/>
      <c r="L355" s="53"/>
      <c r="M355" s="518"/>
      <c r="N355" s="518"/>
      <c r="O355" s="518"/>
      <c r="P355" s="53"/>
      <c r="Q355" s="518"/>
      <c r="R355" s="518"/>
      <c r="S355" s="518"/>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row>
    <row r="356" ht="15.75" customHeight="1">
      <c r="A356" s="53"/>
      <c r="B356" s="53"/>
      <c r="C356" s="53"/>
      <c r="D356" s="53"/>
      <c r="E356" s="53"/>
      <c r="F356" s="53"/>
      <c r="G356" s="53"/>
      <c r="H356" s="53"/>
      <c r="I356" s="53"/>
      <c r="J356" s="53"/>
      <c r="K356" s="53"/>
      <c r="L356" s="59"/>
      <c r="M356" s="570" t="s">
        <v>261</v>
      </c>
      <c r="S356" s="32"/>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row>
    <row r="357" ht="15.75" customHeight="1">
      <c r="A357" s="555"/>
      <c r="B357" s="555"/>
      <c r="C357" s="555"/>
      <c r="D357" s="555"/>
      <c r="E357" s="555"/>
      <c r="F357" s="555"/>
      <c r="G357" s="555"/>
      <c r="H357" s="555"/>
      <c r="I357" s="555"/>
      <c r="J357" s="555"/>
      <c r="K357" s="555"/>
      <c r="L357" s="571"/>
      <c r="M357" s="572" t="s">
        <v>181</v>
      </c>
      <c r="O357" s="573" t="s">
        <v>234</v>
      </c>
      <c r="P357" s="573" t="s">
        <v>235</v>
      </c>
      <c r="Q357" s="573" t="s">
        <v>236</v>
      </c>
      <c r="R357" s="573" t="s">
        <v>237</v>
      </c>
      <c r="S357" s="574" t="s">
        <v>238</v>
      </c>
      <c r="T357" s="555"/>
      <c r="U357" s="555"/>
      <c r="V357" s="555"/>
      <c r="W357" s="555"/>
      <c r="X357" s="555"/>
      <c r="Y357" s="555"/>
      <c r="Z357" s="555"/>
      <c r="AA357" s="555"/>
      <c r="AB357" s="555"/>
      <c r="AC357" s="555"/>
      <c r="AD357" s="555"/>
      <c r="AE357" s="555"/>
      <c r="AF357" s="555"/>
      <c r="AG357" s="555"/>
      <c r="AH357" s="555"/>
      <c r="AI357" s="555"/>
      <c r="AJ357" s="555"/>
      <c r="AK357" s="555"/>
      <c r="AL357" s="555"/>
      <c r="AM357" s="555"/>
      <c r="AN357" s="555"/>
      <c r="AO357" s="555"/>
      <c r="AP357" s="555"/>
    </row>
    <row r="358" ht="15.75" customHeight="1">
      <c r="A358" s="555"/>
      <c r="B358" s="555"/>
      <c r="C358" s="555"/>
      <c r="D358" s="555"/>
      <c r="E358" s="555"/>
      <c r="F358" s="555"/>
      <c r="G358" s="555"/>
      <c r="H358" s="555"/>
      <c r="I358" s="555"/>
      <c r="J358" s="555"/>
      <c r="K358" s="555"/>
      <c r="L358" s="571"/>
      <c r="M358" s="575">
        <f>J269</f>
        <v>17.3675284</v>
      </c>
      <c r="O358" s="576">
        <f>P111*M358</f>
        <v>140.6836091</v>
      </c>
      <c r="P358" s="576">
        <f>Q111*M358</f>
        <v>135.1133849</v>
      </c>
      <c r="Q358" s="576">
        <f>R111*M358</f>
        <v>151.6924433</v>
      </c>
      <c r="R358" s="576">
        <f>S111*M358</f>
        <v>169.7171896</v>
      </c>
      <c r="S358" s="577">
        <f>T111*M358</f>
        <v>185.7277412</v>
      </c>
      <c r="T358" s="555"/>
      <c r="U358" s="555"/>
      <c r="V358" s="555"/>
      <c r="W358" s="555"/>
      <c r="X358" s="555"/>
      <c r="Y358" s="555"/>
      <c r="Z358" s="555"/>
      <c r="AA358" s="555"/>
      <c r="AB358" s="555"/>
      <c r="AC358" s="555"/>
      <c r="AD358" s="555"/>
      <c r="AE358" s="555"/>
      <c r="AF358" s="555"/>
      <c r="AG358" s="555"/>
      <c r="AH358" s="555"/>
      <c r="AI358" s="555"/>
      <c r="AJ358" s="555"/>
      <c r="AK358" s="555"/>
      <c r="AL358" s="555"/>
      <c r="AM358" s="555"/>
      <c r="AN358" s="555"/>
      <c r="AO358" s="555"/>
      <c r="AP358" s="555"/>
    </row>
    <row r="359" ht="15.75" customHeight="1">
      <c r="A359" s="555"/>
      <c r="B359" s="555"/>
      <c r="C359" s="555"/>
      <c r="D359" s="555"/>
      <c r="E359" s="555"/>
      <c r="F359" s="555"/>
      <c r="G359" s="555"/>
      <c r="H359" s="555"/>
      <c r="I359" s="555"/>
      <c r="J359" s="555"/>
      <c r="K359" s="555"/>
      <c r="L359" s="571"/>
      <c r="M359" s="578" t="s">
        <v>262</v>
      </c>
      <c r="O359" s="573">
        <f t="shared" ref="O359:S359" si="216">O358</f>
        <v>140.6836091</v>
      </c>
      <c r="P359" s="573">
        <f t="shared" si="216"/>
        <v>135.1133849</v>
      </c>
      <c r="Q359" s="573">
        <f t="shared" si="216"/>
        <v>151.6924433</v>
      </c>
      <c r="R359" s="573">
        <f t="shared" si="216"/>
        <v>169.7171896</v>
      </c>
      <c r="S359" s="574">
        <f t="shared" si="216"/>
        <v>185.7277412</v>
      </c>
      <c r="T359" s="555"/>
      <c r="U359" s="555"/>
      <c r="V359" s="555"/>
      <c r="W359" s="555"/>
      <c r="X359" s="555"/>
      <c r="Y359" s="555"/>
      <c r="Z359" s="555"/>
      <c r="AA359" s="555"/>
      <c r="AB359" s="555"/>
      <c r="AC359" s="555"/>
      <c r="AD359" s="555"/>
      <c r="AE359" s="555"/>
      <c r="AF359" s="555"/>
      <c r="AG359" s="555"/>
      <c r="AH359" s="555"/>
      <c r="AI359" s="555"/>
      <c r="AJ359" s="555"/>
      <c r="AK359" s="555"/>
      <c r="AL359" s="555"/>
      <c r="AM359" s="555"/>
      <c r="AN359" s="555"/>
      <c r="AO359" s="555"/>
      <c r="AP359" s="555"/>
    </row>
    <row r="360" ht="15.75" customHeight="1">
      <c r="A360" s="68"/>
      <c r="B360" s="68"/>
      <c r="C360" s="68"/>
      <c r="D360" s="68"/>
      <c r="E360" s="68"/>
      <c r="F360" s="68"/>
      <c r="G360" s="68"/>
      <c r="H360" s="68"/>
      <c r="I360" s="68"/>
      <c r="J360" s="68"/>
      <c r="K360" s="68"/>
      <c r="L360" s="93"/>
      <c r="M360" s="579" t="s">
        <v>263</v>
      </c>
      <c r="N360" s="580"/>
      <c r="O360" s="581">
        <f>(O359/J276)-1</f>
        <v>0.1363781027</v>
      </c>
      <c r="P360" s="582">
        <f>(P359/J276)-1</f>
        <v>0.09138436917</v>
      </c>
      <c r="Q360" s="581">
        <f>(Q359/J276)-1</f>
        <v>0.2253024498</v>
      </c>
      <c r="R360" s="581">
        <f>(R359/J276)-1</f>
        <v>0.3708981386</v>
      </c>
      <c r="S360" s="583">
        <f>(S359/J276)-1</f>
        <v>0.5002240809</v>
      </c>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row>
    <row r="361" ht="15.75" customHeight="1">
      <c r="A361" s="18"/>
      <c r="B361" s="18"/>
      <c r="C361" s="18"/>
      <c r="D361" s="34"/>
      <c r="E361" s="34"/>
      <c r="F361" s="34"/>
      <c r="G361" s="34"/>
      <c r="H361" s="34"/>
      <c r="I361" s="34"/>
      <c r="J361" s="34"/>
      <c r="K361" s="34"/>
      <c r="L361" s="34"/>
      <c r="M361" s="34"/>
      <c r="N361" s="34"/>
      <c r="O361" s="34"/>
      <c r="P361" s="34"/>
      <c r="Q361" s="34"/>
      <c r="R361" s="34"/>
      <c r="S361" s="34"/>
    </row>
    <row r="362" ht="15.75" customHeight="1">
      <c r="A362" s="18"/>
      <c r="B362" s="18"/>
      <c r="C362" s="18"/>
      <c r="D362" s="34"/>
      <c r="E362" s="34"/>
      <c r="F362" s="34"/>
      <c r="G362" s="34"/>
      <c r="H362" s="34"/>
      <c r="I362" s="34"/>
      <c r="J362" s="34"/>
      <c r="K362" s="34"/>
      <c r="L362" s="34"/>
      <c r="M362" s="34"/>
      <c r="N362" s="34"/>
      <c r="O362" s="34"/>
      <c r="P362" s="34"/>
      <c r="Q362" s="34"/>
      <c r="R362" s="34"/>
      <c r="S362" s="34"/>
    </row>
    <row r="363" ht="15.75" customHeight="1">
      <c r="A363" s="18"/>
      <c r="B363" s="18"/>
      <c r="C363" s="18"/>
      <c r="D363" s="34"/>
      <c r="E363" s="34"/>
      <c r="F363" s="34"/>
      <c r="G363" s="34"/>
      <c r="H363" s="34"/>
      <c r="I363" s="34"/>
      <c r="J363" s="34"/>
      <c r="K363" s="34"/>
      <c r="L363" s="34"/>
      <c r="M363" s="34"/>
      <c r="N363" s="34"/>
      <c r="O363" s="34"/>
      <c r="P363" s="34"/>
      <c r="Q363" s="34"/>
      <c r="R363" s="34"/>
      <c r="S363" s="34"/>
    </row>
    <row r="364" ht="15.75" customHeight="1">
      <c r="A364" s="18"/>
      <c r="B364" s="18"/>
      <c r="C364" s="18"/>
      <c r="D364" s="34"/>
      <c r="E364" s="34"/>
      <c r="F364" s="34"/>
      <c r="G364" s="34"/>
      <c r="H364" s="34"/>
      <c r="I364" s="34"/>
      <c r="J364" s="34"/>
      <c r="K364" s="34"/>
      <c r="L364" s="34"/>
      <c r="M364" s="34"/>
      <c r="N364" s="34"/>
      <c r="O364" s="34"/>
      <c r="P364" s="34"/>
      <c r="Q364" s="34"/>
      <c r="R364" s="34"/>
      <c r="S364" s="34"/>
    </row>
    <row r="365" ht="15.75" customHeight="1">
      <c r="A365" s="18"/>
      <c r="B365" s="18"/>
      <c r="C365" s="18"/>
      <c r="D365" s="34"/>
      <c r="E365" s="34"/>
      <c r="F365" s="34"/>
      <c r="G365" s="34"/>
      <c r="H365" s="34"/>
      <c r="I365" s="34"/>
      <c r="J365" s="34"/>
      <c r="K365" s="34"/>
      <c r="L365" s="34"/>
      <c r="M365" s="34"/>
      <c r="N365" s="34"/>
      <c r="O365" s="34"/>
      <c r="P365" s="34"/>
      <c r="Q365" s="34"/>
      <c r="R365" s="34"/>
      <c r="S365" s="34"/>
    </row>
    <row r="366" ht="15.75" customHeight="1">
      <c r="A366" s="18"/>
      <c r="B366" s="18"/>
      <c r="C366" s="18"/>
      <c r="D366" s="34"/>
      <c r="E366" s="34"/>
      <c r="F366" s="34"/>
      <c r="G366" s="34"/>
      <c r="H366" s="34"/>
      <c r="I366" s="34"/>
      <c r="J366" s="34"/>
      <c r="K366" s="34"/>
      <c r="L366" s="34"/>
      <c r="M366" s="34"/>
      <c r="N366" s="34"/>
      <c r="O366" s="34"/>
      <c r="P366" s="34"/>
      <c r="Q366" s="34"/>
      <c r="R366" s="34"/>
      <c r="S366" s="34"/>
    </row>
    <row r="367" ht="15.75" customHeight="1">
      <c r="A367" s="18"/>
      <c r="B367" s="18"/>
      <c r="C367" s="18"/>
      <c r="D367" s="34"/>
      <c r="E367" s="34"/>
      <c r="F367" s="34"/>
      <c r="G367" s="34"/>
      <c r="H367" s="34"/>
      <c r="I367" s="34"/>
      <c r="J367" s="34"/>
      <c r="K367" s="34"/>
      <c r="L367" s="34"/>
      <c r="M367" s="34"/>
      <c r="N367" s="34"/>
      <c r="O367" s="34"/>
      <c r="P367" s="34"/>
      <c r="Q367" s="34"/>
      <c r="R367" s="34"/>
      <c r="S367" s="34"/>
    </row>
    <row r="368" ht="15.75" customHeight="1">
      <c r="A368" s="18"/>
      <c r="B368" s="18"/>
      <c r="C368" s="18"/>
      <c r="D368" s="34"/>
      <c r="E368" s="34"/>
      <c r="F368" s="34"/>
      <c r="G368" s="34"/>
      <c r="H368" s="34"/>
      <c r="I368" s="34"/>
      <c r="J368" s="34"/>
      <c r="K368" s="34"/>
      <c r="L368" s="34"/>
      <c r="M368" s="34"/>
      <c r="N368" s="34"/>
      <c r="O368" s="34"/>
      <c r="P368" s="34"/>
      <c r="Q368" s="34"/>
      <c r="R368" s="34"/>
      <c r="S368" s="34"/>
    </row>
    <row r="369" ht="15.75" customHeight="1">
      <c r="A369" s="18"/>
      <c r="B369" s="18"/>
      <c r="C369" s="18"/>
      <c r="D369" s="34"/>
      <c r="E369" s="34"/>
      <c r="F369" s="34"/>
      <c r="G369" s="34"/>
      <c r="H369" s="34"/>
      <c r="I369" s="34"/>
      <c r="J369" s="34"/>
      <c r="K369" s="34"/>
      <c r="L369" s="34"/>
      <c r="M369" s="34"/>
      <c r="N369" s="34"/>
      <c r="O369" s="34"/>
      <c r="P369" s="34"/>
      <c r="Q369" s="34"/>
      <c r="R369" s="34"/>
      <c r="S369" s="34"/>
    </row>
    <row r="370" ht="15.75" customHeight="1">
      <c r="A370" s="18"/>
      <c r="B370" s="18"/>
      <c r="C370" s="18"/>
      <c r="D370" s="34"/>
      <c r="E370" s="34"/>
      <c r="F370" s="34"/>
      <c r="G370" s="34"/>
      <c r="H370" s="34"/>
      <c r="I370" s="34"/>
      <c r="J370" s="34"/>
      <c r="K370" s="34"/>
      <c r="L370" s="34"/>
      <c r="M370" s="34"/>
      <c r="N370" s="34"/>
      <c r="O370" s="34"/>
      <c r="P370" s="34"/>
      <c r="Q370" s="34"/>
      <c r="R370" s="34"/>
      <c r="S370" s="34"/>
    </row>
    <row r="371" ht="15.75" customHeight="1">
      <c r="A371" s="18"/>
      <c r="B371" s="18"/>
      <c r="C371" s="18"/>
      <c r="D371" s="34"/>
      <c r="E371" s="34"/>
      <c r="F371" s="34"/>
      <c r="G371" s="34"/>
      <c r="H371" s="34"/>
      <c r="I371" s="34"/>
      <c r="J371" s="34"/>
      <c r="K371" s="34"/>
      <c r="L371" s="34"/>
      <c r="M371" s="34"/>
      <c r="N371" s="34"/>
      <c r="O371" s="34"/>
      <c r="P371" s="34"/>
      <c r="Q371" s="34"/>
      <c r="R371" s="34"/>
      <c r="S371" s="34"/>
    </row>
    <row r="372" ht="15.75" customHeight="1">
      <c r="A372" s="18"/>
      <c r="B372" s="18"/>
      <c r="C372" s="18"/>
      <c r="D372" s="34"/>
      <c r="E372" s="34"/>
      <c r="F372" s="34"/>
      <c r="G372" s="34"/>
      <c r="H372" s="34"/>
      <c r="I372" s="34"/>
      <c r="J372" s="34"/>
      <c r="K372" s="34"/>
      <c r="L372" s="34"/>
      <c r="M372" s="34"/>
      <c r="N372" s="34"/>
      <c r="O372" s="34"/>
      <c r="P372" s="34"/>
      <c r="Q372" s="34"/>
      <c r="R372" s="34"/>
      <c r="S372" s="34"/>
    </row>
    <row r="373" ht="15.75" customHeight="1">
      <c r="A373" s="18"/>
      <c r="B373" s="18"/>
      <c r="C373" s="18"/>
      <c r="D373" s="34"/>
      <c r="E373" s="34"/>
      <c r="F373" s="34"/>
      <c r="G373" s="34"/>
      <c r="H373" s="34"/>
      <c r="I373" s="34"/>
      <c r="J373" s="34"/>
      <c r="K373" s="34"/>
      <c r="L373" s="34"/>
      <c r="M373" s="34"/>
      <c r="N373" s="34"/>
      <c r="O373" s="34"/>
      <c r="P373" s="34"/>
      <c r="Q373" s="34"/>
      <c r="R373" s="34"/>
      <c r="S373" s="34"/>
    </row>
    <row r="374" ht="15.75" customHeight="1">
      <c r="A374" s="18"/>
      <c r="B374" s="18"/>
      <c r="C374" s="18"/>
      <c r="D374" s="34"/>
      <c r="E374" s="34"/>
      <c r="F374" s="34"/>
      <c r="G374" s="34"/>
      <c r="H374" s="34"/>
      <c r="I374" s="34"/>
      <c r="J374" s="34"/>
      <c r="K374" s="34"/>
      <c r="L374" s="34"/>
      <c r="M374" s="34"/>
      <c r="N374" s="34"/>
      <c r="O374" s="34"/>
      <c r="P374" s="34"/>
      <c r="Q374" s="34"/>
      <c r="R374" s="34"/>
      <c r="S374" s="34"/>
    </row>
    <row r="375" ht="15.75" customHeight="1">
      <c r="A375" s="18"/>
      <c r="B375" s="18"/>
      <c r="C375" s="18"/>
      <c r="D375" s="34"/>
      <c r="E375" s="34"/>
      <c r="F375" s="34"/>
      <c r="G375" s="34"/>
      <c r="H375" s="34"/>
      <c r="I375" s="34"/>
      <c r="J375" s="34"/>
      <c r="K375" s="34"/>
      <c r="L375" s="34"/>
      <c r="M375" s="34"/>
      <c r="N375" s="34"/>
      <c r="O375" s="34"/>
      <c r="P375" s="34"/>
      <c r="Q375" s="34"/>
      <c r="R375" s="34"/>
      <c r="S375" s="34"/>
    </row>
    <row r="376" ht="15.75" customHeight="1">
      <c r="A376" s="18"/>
      <c r="B376" s="18"/>
      <c r="C376" s="18"/>
      <c r="D376" s="34"/>
      <c r="E376" s="34"/>
      <c r="F376" s="34"/>
      <c r="G376" s="34"/>
      <c r="H376" s="34"/>
      <c r="I376" s="34"/>
      <c r="J376" s="34"/>
      <c r="K376" s="34"/>
      <c r="L376" s="34"/>
      <c r="M376" s="34"/>
      <c r="N376" s="34"/>
      <c r="O376" s="34"/>
      <c r="P376" s="34"/>
      <c r="Q376" s="34"/>
      <c r="R376" s="34"/>
      <c r="S376" s="34"/>
    </row>
    <row r="377" ht="15.75" customHeight="1">
      <c r="A377" s="18"/>
      <c r="B377" s="18"/>
      <c r="C377" s="18"/>
      <c r="D377" s="34"/>
      <c r="E377" s="34"/>
      <c r="F377" s="34"/>
      <c r="G377" s="34"/>
      <c r="H377" s="34"/>
      <c r="I377" s="34"/>
      <c r="J377" s="34"/>
      <c r="K377" s="34"/>
      <c r="L377" s="34"/>
      <c r="M377" s="34"/>
      <c r="N377" s="34"/>
      <c r="O377" s="34"/>
      <c r="P377" s="34"/>
      <c r="Q377" s="34"/>
      <c r="R377" s="34"/>
      <c r="S377" s="34"/>
    </row>
    <row r="378" ht="15.75" customHeight="1">
      <c r="A378" s="18"/>
      <c r="B378" s="18"/>
      <c r="C378" s="18"/>
      <c r="D378" s="34"/>
      <c r="E378" s="34"/>
      <c r="F378" s="34"/>
      <c r="G378" s="34"/>
      <c r="H378" s="34"/>
      <c r="I378" s="34"/>
      <c r="J378" s="34"/>
      <c r="K378" s="34"/>
      <c r="L378" s="34"/>
      <c r="M378" s="34"/>
      <c r="N378" s="34"/>
      <c r="O378" s="34"/>
      <c r="P378" s="34"/>
      <c r="Q378" s="34"/>
      <c r="R378" s="34"/>
      <c r="S378" s="34"/>
    </row>
    <row r="379" ht="15.75" customHeight="1">
      <c r="A379" s="18"/>
      <c r="B379" s="18"/>
      <c r="C379" s="18"/>
      <c r="D379" s="34"/>
      <c r="E379" s="34"/>
      <c r="F379" s="34"/>
      <c r="G379" s="34"/>
      <c r="H379" s="34"/>
      <c r="I379" s="34"/>
      <c r="J379" s="34"/>
      <c r="K379" s="34"/>
      <c r="L379" s="34"/>
      <c r="M379" s="34"/>
      <c r="N379" s="34"/>
      <c r="O379" s="34"/>
      <c r="P379" s="34"/>
      <c r="Q379" s="34"/>
      <c r="R379" s="34"/>
      <c r="S379" s="34"/>
    </row>
    <row r="380" ht="15.75" customHeight="1">
      <c r="A380" s="18"/>
      <c r="B380" s="18"/>
      <c r="C380" s="18"/>
      <c r="D380" s="34"/>
      <c r="E380" s="34"/>
      <c r="F380" s="34"/>
      <c r="G380" s="34"/>
      <c r="H380" s="34"/>
      <c r="I380" s="34"/>
      <c r="J380" s="34"/>
      <c r="K380" s="34"/>
      <c r="L380" s="34"/>
      <c r="M380" s="34"/>
      <c r="N380" s="34"/>
      <c r="O380" s="34"/>
      <c r="P380" s="34"/>
      <c r="Q380" s="34"/>
      <c r="R380" s="34"/>
      <c r="S380" s="34"/>
    </row>
    <row r="381" ht="15.75" customHeight="1">
      <c r="A381" s="18"/>
      <c r="B381" s="18"/>
      <c r="C381" s="18"/>
      <c r="D381" s="34"/>
      <c r="E381" s="34"/>
      <c r="F381" s="34"/>
      <c r="G381" s="34"/>
      <c r="H381" s="34"/>
      <c r="I381" s="34"/>
      <c r="J381" s="34"/>
      <c r="K381" s="34"/>
      <c r="L381" s="34"/>
      <c r="M381" s="34"/>
      <c r="N381" s="34"/>
      <c r="O381" s="34"/>
      <c r="P381" s="34"/>
      <c r="Q381" s="34"/>
      <c r="R381" s="34"/>
      <c r="S381" s="34"/>
    </row>
    <row r="382" ht="15.75" customHeight="1">
      <c r="A382" s="18"/>
      <c r="B382" s="18"/>
      <c r="C382" s="18"/>
      <c r="D382" s="34"/>
      <c r="E382" s="34"/>
      <c r="F382" s="34"/>
      <c r="G382" s="34"/>
      <c r="H382" s="34"/>
      <c r="I382" s="34"/>
      <c r="J382" s="34"/>
      <c r="K382" s="34"/>
      <c r="L382" s="34"/>
      <c r="M382" s="34"/>
      <c r="N382" s="34"/>
      <c r="O382" s="34"/>
      <c r="P382" s="34"/>
      <c r="Q382" s="34"/>
      <c r="R382" s="34"/>
      <c r="S382" s="34"/>
    </row>
    <row r="383" ht="15.75" customHeight="1">
      <c r="A383" s="18"/>
      <c r="B383" s="18"/>
      <c r="C383" s="18"/>
      <c r="D383" s="34"/>
      <c r="E383" s="34"/>
      <c r="F383" s="34"/>
      <c r="G383" s="34"/>
      <c r="H383" s="34"/>
      <c r="I383" s="34"/>
      <c r="J383" s="34"/>
      <c r="K383" s="34"/>
      <c r="L383" s="34"/>
      <c r="M383" s="34"/>
      <c r="N383" s="34"/>
      <c r="O383" s="34"/>
      <c r="P383" s="34"/>
      <c r="Q383" s="34"/>
      <c r="R383" s="34"/>
      <c r="S383" s="34"/>
    </row>
    <row r="384" ht="15.75" customHeight="1">
      <c r="A384" s="18"/>
      <c r="B384" s="18"/>
      <c r="C384" s="18"/>
      <c r="D384" s="34"/>
      <c r="E384" s="34"/>
      <c r="F384" s="34"/>
      <c r="G384" s="34"/>
      <c r="H384" s="34"/>
      <c r="I384" s="34"/>
      <c r="J384" s="34"/>
      <c r="K384" s="34"/>
      <c r="L384" s="34"/>
      <c r="M384" s="34"/>
      <c r="N384" s="34"/>
      <c r="O384" s="34"/>
      <c r="P384" s="34"/>
      <c r="Q384" s="34"/>
      <c r="R384" s="34"/>
      <c r="S384" s="34"/>
    </row>
    <row r="385" ht="15.75" customHeight="1">
      <c r="A385" s="18"/>
      <c r="B385" s="18"/>
      <c r="C385" s="18"/>
      <c r="D385" s="34"/>
      <c r="E385" s="34"/>
      <c r="F385" s="34"/>
      <c r="G385" s="34"/>
      <c r="H385" s="34"/>
      <c r="I385" s="34"/>
      <c r="J385" s="34"/>
      <c r="K385" s="34"/>
      <c r="L385" s="34"/>
      <c r="M385" s="34"/>
      <c r="N385" s="34"/>
      <c r="O385" s="34"/>
      <c r="P385" s="34"/>
      <c r="Q385" s="34"/>
      <c r="R385" s="34"/>
      <c r="S385" s="34"/>
    </row>
    <row r="386" ht="15.75" customHeight="1">
      <c r="A386" s="18"/>
      <c r="B386" s="18"/>
      <c r="C386" s="18"/>
      <c r="D386" s="34"/>
      <c r="E386" s="34"/>
      <c r="F386" s="34"/>
      <c r="G386" s="34"/>
      <c r="H386" s="34"/>
      <c r="I386" s="34"/>
      <c r="J386" s="34"/>
      <c r="K386" s="34"/>
      <c r="L386" s="34"/>
      <c r="M386" s="34"/>
      <c r="N386" s="34"/>
      <c r="O386" s="34"/>
      <c r="P386" s="34"/>
      <c r="Q386" s="34"/>
      <c r="R386" s="34"/>
      <c r="S386" s="34"/>
    </row>
    <row r="387" ht="15.75" customHeight="1">
      <c r="A387" s="18"/>
      <c r="B387" s="18"/>
      <c r="C387" s="18"/>
      <c r="D387" s="34"/>
      <c r="E387" s="34"/>
      <c r="F387" s="34"/>
      <c r="G387" s="34"/>
      <c r="H387" s="34"/>
      <c r="I387" s="34"/>
      <c r="J387" s="34"/>
      <c r="K387" s="34"/>
      <c r="L387" s="34"/>
      <c r="M387" s="34"/>
      <c r="N387" s="34"/>
      <c r="O387" s="34"/>
      <c r="P387" s="34"/>
      <c r="Q387" s="34"/>
      <c r="R387" s="34"/>
      <c r="S387" s="34"/>
    </row>
    <row r="388" ht="15.75" customHeight="1">
      <c r="A388" s="18"/>
      <c r="B388" s="18"/>
      <c r="C388" s="18"/>
      <c r="D388" s="34"/>
      <c r="E388" s="34"/>
      <c r="F388" s="34"/>
      <c r="G388" s="34"/>
      <c r="H388" s="34"/>
      <c r="I388" s="34"/>
      <c r="J388" s="34"/>
      <c r="K388" s="34"/>
      <c r="L388" s="34"/>
      <c r="M388" s="34"/>
      <c r="N388" s="34"/>
      <c r="O388" s="34"/>
      <c r="P388" s="34"/>
      <c r="Q388" s="34"/>
      <c r="R388" s="34"/>
      <c r="S388" s="34"/>
    </row>
    <row r="389" ht="15.75" customHeight="1">
      <c r="A389" s="18"/>
      <c r="B389" s="18"/>
      <c r="C389" s="18"/>
      <c r="D389" s="34"/>
      <c r="E389" s="34"/>
      <c r="F389" s="34"/>
      <c r="G389" s="34"/>
      <c r="H389" s="34"/>
      <c r="I389" s="34"/>
      <c r="J389" s="34"/>
      <c r="K389" s="34"/>
      <c r="L389" s="34"/>
      <c r="M389" s="34"/>
      <c r="N389" s="34"/>
      <c r="O389" s="34"/>
      <c r="P389" s="34"/>
      <c r="Q389" s="34"/>
      <c r="R389" s="34"/>
      <c r="S389" s="34"/>
    </row>
    <row r="390" ht="15.75" customHeight="1">
      <c r="A390" s="18"/>
      <c r="B390" s="18"/>
      <c r="C390" s="18"/>
      <c r="D390" s="34"/>
      <c r="E390" s="34"/>
      <c r="F390" s="34"/>
      <c r="G390" s="34"/>
      <c r="H390" s="34"/>
      <c r="I390" s="34"/>
      <c r="J390" s="34"/>
      <c r="K390" s="34"/>
      <c r="L390" s="34"/>
      <c r="M390" s="34"/>
      <c r="N390" s="34"/>
      <c r="O390" s="34"/>
      <c r="P390" s="34"/>
      <c r="Q390" s="34"/>
      <c r="R390" s="34"/>
      <c r="S390" s="34"/>
    </row>
    <row r="391" ht="15.75" customHeight="1">
      <c r="A391" s="18"/>
      <c r="B391" s="18"/>
      <c r="C391" s="18"/>
      <c r="D391" s="34"/>
      <c r="E391" s="34"/>
      <c r="F391" s="34"/>
      <c r="G391" s="34"/>
      <c r="H391" s="34"/>
      <c r="I391" s="34"/>
      <c r="J391" s="34"/>
      <c r="K391" s="34"/>
      <c r="L391" s="34"/>
      <c r="M391" s="34"/>
      <c r="N391" s="34"/>
      <c r="O391" s="34"/>
      <c r="P391" s="34"/>
      <c r="Q391" s="34"/>
      <c r="R391" s="34"/>
      <c r="S391" s="34"/>
    </row>
    <row r="392" ht="15.75" customHeight="1">
      <c r="A392" s="18"/>
      <c r="B392" s="18"/>
      <c r="C392" s="18"/>
      <c r="D392" s="34"/>
      <c r="E392" s="34"/>
      <c r="F392" s="34"/>
      <c r="G392" s="34"/>
      <c r="H392" s="34"/>
      <c r="I392" s="34"/>
      <c r="J392" s="34"/>
      <c r="K392" s="34"/>
      <c r="L392" s="34"/>
      <c r="M392" s="34"/>
      <c r="N392" s="34"/>
      <c r="O392" s="34"/>
      <c r="P392" s="34"/>
      <c r="Q392" s="34"/>
      <c r="R392" s="34"/>
      <c r="S392" s="34"/>
    </row>
    <row r="393" ht="15.75" customHeight="1">
      <c r="A393" s="18"/>
      <c r="B393" s="18"/>
      <c r="C393" s="18"/>
      <c r="D393" s="34"/>
      <c r="E393" s="34"/>
      <c r="F393" s="34"/>
      <c r="G393" s="34"/>
      <c r="H393" s="34"/>
      <c r="I393" s="34"/>
      <c r="J393" s="34"/>
      <c r="K393" s="34"/>
      <c r="L393" s="34"/>
      <c r="M393" s="34"/>
      <c r="N393" s="34"/>
      <c r="O393" s="34"/>
      <c r="P393" s="34"/>
      <c r="Q393" s="34"/>
      <c r="R393" s="34"/>
      <c r="S393" s="34"/>
    </row>
    <row r="394" ht="15.75" customHeight="1">
      <c r="A394" s="18"/>
      <c r="B394" s="18"/>
      <c r="C394" s="18"/>
      <c r="D394" s="34"/>
      <c r="E394" s="34"/>
      <c r="F394" s="34"/>
      <c r="G394" s="34"/>
      <c r="H394" s="34"/>
      <c r="I394" s="34"/>
      <c r="J394" s="34"/>
      <c r="K394" s="34"/>
      <c r="L394" s="34"/>
      <c r="M394" s="34"/>
      <c r="N394" s="34"/>
      <c r="O394" s="34"/>
      <c r="P394" s="34"/>
      <c r="Q394" s="34"/>
      <c r="R394" s="34"/>
      <c r="S394" s="34"/>
    </row>
    <row r="395" ht="15.75" customHeight="1">
      <c r="A395" s="18"/>
      <c r="B395" s="18"/>
      <c r="C395" s="18"/>
      <c r="D395" s="34"/>
      <c r="E395" s="34"/>
      <c r="F395" s="34"/>
      <c r="G395" s="34"/>
      <c r="H395" s="34"/>
      <c r="I395" s="34"/>
      <c r="J395" s="34"/>
      <c r="K395" s="34"/>
      <c r="L395" s="34"/>
      <c r="M395" s="34"/>
      <c r="N395" s="34"/>
      <c r="O395" s="34"/>
      <c r="P395" s="34"/>
      <c r="Q395" s="34"/>
      <c r="R395" s="34"/>
      <c r="S395" s="34"/>
    </row>
    <row r="396" ht="15.75" customHeight="1">
      <c r="A396" s="18"/>
      <c r="B396" s="18"/>
      <c r="C396" s="18"/>
      <c r="D396" s="34"/>
      <c r="E396" s="34"/>
      <c r="F396" s="34"/>
      <c r="G396" s="34"/>
      <c r="H396" s="34"/>
      <c r="I396" s="34"/>
      <c r="J396" s="34"/>
      <c r="K396" s="34"/>
      <c r="L396" s="34"/>
      <c r="M396" s="34"/>
      <c r="N396" s="34"/>
      <c r="O396" s="34"/>
      <c r="P396" s="34"/>
      <c r="Q396" s="34"/>
      <c r="R396" s="34"/>
      <c r="S396" s="34"/>
    </row>
    <row r="397" ht="15.75" customHeight="1">
      <c r="A397" s="18"/>
      <c r="B397" s="18"/>
      <c r="C397" s="18"/>
      <c r="D397" s="34"/>
      <c r="E397" s="34"/>
      <c r="F397" s="34"/>
      <c r="G397" s="34"/>
      <c r="H397" s="34"/>
      <c r="I397" s="34"/>
      <c r="J397" s="34"/>
      <c r="K397" s="34"/>
      <c r="L397" s="34"/>
      <c r="M397" s="34"/>
      <c r="N397" s="34"/>
      <c r="O397" s="34"/>
      <c r="P397" s="34"/>
      <c r="Q397" s="34"/>
      <c r="R397" s="34"/>
      <c r="S397" s="34"/>
    </row>
    <row r="398" ht="15.75" customHeight="1">
      <c r="A398" s="18"/>
      <c r="B398" s="18"/>
      <c r="C398" s="18"/>
      <c r="D398" s="34"/>
      <c r="E398" s="34"/>
      <c r="F398" s="34"/>
      <c r="G398" s="34"/>
      <c r="H398" s="34"/>
      <c r="I398" s="34"/>
      <c r="J398" s="34"/>
      <c r="K398" s="34"/>
      <c r="L398" s="34"/>
      <c r="M398" s="34"/>
      <c r="N398" s="34"/>
      <c r="O398" s="34"/>
      <c r="P398" s="34"/>
      <c r="Q398" s="34"/>
      <c r="R398" s="34"/>
      <c r="S398" s="34"/>
    </row>
    <row r="399" ht="15.75" customHeight="1">
      <c r="A399" s="18"/>
      <c r="B399" s="18"/>
      <c r="C399" s="18"/>
      <c r="D399" s="34"/>
      <c r="E399" s="34"/>
      <c r="F399" s="34"/>
      <c r="G399" s="34"/>
      <c r="H399" s="34"/>
      <c r="I399" s="34"/>
      <c r="J399" s="34"/>
      <c r="K399" s="34"/>
      <c r="L399" s="34"/>
      <c r="M399" s="34"/>
      <c r="N399" s="34"/>
      <c r="O399" s="34"/>
      <c r="P399" s="34"/>
      <c r="Q399" s="34"/>
      <c r="R399" s="34"/>
      <c r="S399" s="34"/>
    </row>
    <row r="400" ht="15.75" customHeight="1">
      <c r="A400" s="18"/>
      <c r="B400" s="18"/>
      <c r="C400" s="18"/>
      <c r="D400" s="34"/>
      <c r="E400" s="34"/>
      <c r="F400" s="34"/>
      <c r="G400" s="34"/>
      <c r="H400" s="34"/>
      <c r="I400" s="34"/>
      <c r="J400" s="34"/>
      <c r="K400" s="34"/>
      <c r="L400" s="34"/>
      <c r="M400" s="34"/>
      <c r="N400" s="34"/>
      <c r="O400" s="34"/>
      <c r="P400" s="34"/>
      <c r="Q400" s="34"/>
      <c r="R400" s="34"/>
      <c r="S400" s="34"/>
    </row>
    <row r="401" ht="15.75" customHeight="1">
      <c r="A401" s="18"/>
      <c r="B401" s="18"/>
      <c r="C401" s="34"/>
      <c r="D401" s="34"/>
      <c r="E401" s="34"/>
      <c r="F401" s="34"/>
      <c r="G401" s="34"/>
      <c r="H401" s="34"/>
      <c r="I401" s="34"/>
      <c r="J401" s="34"/>
      <c r="K401" s="34"/>
      <c r="L401" s="34"/>
      <c r="M401" s="34"/>
      <c r="N401" s="34"/>
      <c r="O401" s="34"/>
      <c r="P401" s="34"/>
      <c r="Q401" s="34"/>
      <c r="R401" s="34"/>
      <c r="S401" s="34"/>
    </row>
    <row r="402" ht="15.75" customHeight="1">
      <c r="A402" s="18"/>
      <c r="B402" s="18"/>
      <c r="C402" s="34"/>
      <c r="D402" s="34"/>
      <c r="E402" s="34"/>
      <c r="F402" s="34"/>
      <c r="G402" s="34"/>
      <c r="H402" s="34"/>
      <c r="I402" s="34"/>
      <c r="J402" s="34"/>
      <c r="K402" s="34"/>
      <c r="L402" s="34"/>
      <c r="M402" s="34"/>
      <c r="N402" s="34"/>
      <c r="O402" s="34"/>
      <c r="P402" s="34"/>
      <c r="Q402" s="34"/>
      <c r="R402" s="34"/>
      <c r="S402" s="34"/>
    </row>
    <row r="403" ht="15.75" customHeight="1">
      <c r="A403" s="18"/>
      <c r="B403" s="18"/>
      <c r="C403" s="34"/>
      <c r="D403" s="34"/>
      <c r="E403" s="34"/>
      <c r="F403" s="34"/>
      <c r="G403" s="34"/>
      <c r="H403" s="34"/>
      <c r="I403" s="34"/>
      <c r="J403" s="34"/>
      <c r="K403" s="34"/>
      <c r="L403" s="34"/>
      <c r="M403" s="34"/>
      <c r="N403" s="34"/>
      <c r="O403" s="34"/>
      <c r="P403" s="34"/>
      <c r="Q403" s="34"/>
      <c r="R403" s="34"/>
      <c r="S403" s="34"/>
    </row>
    <row r="404" ht="15.75" customHeight="1">
      <c r="A404" s="18"/>
      <c r="B404" s="18"/>
      <c r="C404" s="34"/>
      <c r="D404" s="34"/>
      <c r="E404" s="34"/>
      <c r="F404" s="34"/>
      <c r="G404" s="34"/>
      <c r="H404" s="34"/>
      <c r="I404" s="34"/>
      <c r="J404" s="34"/>
      <c r="K404" s="34"/>
      <c r="L404" s="34"/>
      <c r="M404" s="34"/>
      <c r="N404" s="34"/>
      <c r="O404" s="34"/>
      <c r="P404" s="34"/>
      <c r="Q404" s="34"/>
      <c r="R404" s="34"/>
      <c r="S404" s="34"/>
    </row>
    <row r="405" ht="15.75" customHeight="1">
      <c r="A405" s="18"/>
      <c r="B405" s="18"/>
      <c r="C405" s="34"/>
      <c r="D405" s="34"/>
      <c r="E405" s="34"/>
      <c r="F405" s="34"/>
      <c r="G405" s="34"/>
      <c r="H405" s="34"/>
      <c r="I405" s="34"/>
      <c r="J405" s="34"/>
      <c r="K405" s="34"/>
      <c r="L405" s="34"/>
      <c r="M405" s="34"/>
      <c r="N405" s="34"/>
      <c r="O405" s="34"/>
      <c r="P405" s="34"/>
      <c r="Q405" s="34"/>
      <c r="R405" s="34"/>
      <c r="S405" s="34"/>
    </row>
    <row r="406" ht="15.75" customHeight="1">
      <c r="A406" s="18"/>
      <c r="B406" s="18"/>
      <c r="C406" s="34"/>
      <c r="D406" s="34"/>
      <c r="E406" s="34"/>
      <c r="F406" s="34"/>
      <c r="G406" s="34"/>
      <c r="H406" s="34"/>
      <c r="I406" s="34"/>
      <c r="J406" s="34"/>
      <c r="K406" s="34"/>
      <c r="L406" s="34"/>
      <c r="M406" s="34"/>
      <c r="N406" s="34"/>
      <c r="O406" s="34"/>
      <c r="P406" s="34"/>
      <c r="Q406" s="34"/>
      <c r="R406" s="34"/>
      <c r="S406" s="34"/>
    </row>
    <row r="407" ht="15.75" customHeight="1">
      <c r="A407" s="18"/>
      <c r="B407" s="18"/>
      <c r="C407" s="34"/>
      <c r="D407" s="34"/>
      <c r="E407" s="34"/>
      <c r="F407" s="34"/>
      <c r="G407" s="34"/>
      <c r="H407" s="34"/>
      <c r="I407" s="34"/>
      <c r="J407" s="34"/>
      <c r="K407" s="34"/>
      <c r="L407" s="34"/>
      <c r="M407" s="34"/>
      <c r="N407" s="34"/>
      <c r="O407" s="34"/>
      <c r="P407" s="34"/>
      <c r="Q407" s="34"/>
      <c r="R407" s="34"/>
      <c r="S407" s="34"/>
    </row>
    <row r="408" ht="15.75" customHeight="1">
      <c r="A408" s="18"/>
      <c r="B408" s="18"/>
      <c r="C408" s="34"/>
      <c r="D408" s="34"/>
      <c r="E408" s="34"/>
      <c r="F408" s="34"/>
      <c r="G408" s="34"/>
      <c r="H408" s="34"/>
      <c r="I408" s="34"/>
      <c r="J408" s="34"/>
      <c r="K408" s="34"/>
      <c r="L408" s="34"/>
      <c r="M408" s="34"/>
      <c r="N408" s="34"/>
      <c r="O408" s="34"/>
      <c r="P408" s="34"/>
      <c r="Q408" s="34"/>
      <c r="R408" s="34"/>
      <c r="S408" s="34"/>
    </row>
    <row r="409" ht="15.75" customHeight="1">
      <c r="A409" s="18"/>
      <c r="B409" s="18"/>
      <c r="C409" s="34"/>
      <c r="D409" s="34"/>
      <c r="E409" s="34"/>
      <c r="F409" s="34"/>
      <c r="G409" s="34"/>
      <c r="H409" s="34"/>
      <c r="I409" s="34"/>
      <c r="J409" s="34"/>
      <c r="K409" s="34"/>
      <c r="L409" s="34"/>
      <c r="M409" s="34"/>
      <c r="N409" s="34"/>
      <c r="O409" s="34"/>
      <c r="P409" s="34"/>
      <c r="Q409" s="34"/>
      <c r="R409" s="34"/>
      <c r="S409" s="34"/>
    </row>
    <row r="410" ht="15.75" customHeight="1">
      <c r="A410" s="18"/>
      <c r="B410" s="18"/>
      <c r="C410" s="34"/>
      <c r="D410" s="34"/>
      <c r="E410" s="34"/>
      <c r="F410" s="34"/>
      <c r="G410" s="34"/>
      <c r="H410" s="34"/>
      <c r="I410" s="34"/>
      <c r="J410" s="34"/>
      <c r="K410" s="34"/>
      <c r="L410" s="34"/>
      <c r="M410" s="34"/>
      <c r="N410" s="34"/>
      <c r="O410" s="34"/>
      <c r="P410" s="34"/>
      <c r="Q410" s="34"/>
      <c r="R410" s="34"/>
      <c r="S410" s="34"/>
    </row>
    <row r="411" ht="15.75" customHeight="1">
      <c r="A411" s="18"/>
      <c r="B411" s="18"/>
      <c r="C411" s="34"/>
      <c r="D411" s="34"/>
      <c r="E411" s="34"/>
      <c r="F411" s="34"/>
      <c r="G411" s="34"/>
      <c r="H411" s="34"/>
      <c r="I411" s="34"/>
      <c r="J411" s="34"/>
      <c r="K411" s="34"/>
      <c r="L411" s="34"/>
      <c r="M411" s="34"/>
      <c r="N411" s="34"/>
      <c r="O411" s="34"/>
      <c r="P411" s="34"/>
      <c r="Q411" s="34"/>
      <c r="R411" s="34"/>
      <c r="S411" s="34"/>
    </row>
    <row r="412" ht="15.75" customHeight="1">
      <c r="A412" s="18"/>
      <c r="B412" s="18"/>
      <c r="C412" s="34"/>
      <c r="D412" s="34"/>
      <c r="E412" s="34"/>
      <c r="F412" s="34"/>
      <c r="G412" s="34"/>
      <c r="H412" s="34"/>
      <c r="I412" s="34"/>
      <c r="J412" s="34"/>
      <c r="K412" s="34"/>
      <c r="L412" s="34"/>
      <c r="M412" s="34"/>
      <c r="N412" s="34"/>
      <c r="O412" s="34"/>
      <c r="P412" s="34"/>
      <c r="Q412" s="34"/>
      <c r="R412" s="34"/>
      <c r="S412" s="34"/>
    </row>
    <row r="413" ht="15.75" customHeight="1">
      <c r="A413" s="18"/>
      <c r="B413" s="18"/>
      <c r="C413" s="34"/>
      <c r="D413" s="34"/>
      <c r="E413" s="34"/>
      <c r="F413" s="34"/>
      <c r="G413" s="34"/>
      <c r="H413" s="34"/>
      <c r="I413" s="34"/>
      <c r="J413" s="34"/>
      <c r="K413" s="34"/>
      <c r="L413" s="34"/>
      <c r="M413" s="34"/>
      <c r="N413" s="34"/>
      <c r="O413" s="34"/>
      <c r="P413" s="34"/>
      <c r="Q413" s="34"/>
      <c r="R413" s="34"/>
      <c r="S413" s="34"/>
    </row>
    <row r="414" ht="15.75" customHeight="1">
      <c r="A414" s="18"/>
      <c r="B414" s="18"/>
      <c r="C414" s="34"/>
      <c r="D414" s="34"/>
      <c r="E414" s="34"/>
      <c r="F414" s="34"/>
      <c r="G414" s="34"/>
      <c r="H414" s="34"/>
      <c r="I414" s="34"/>
      <c r="J414" s="34"/>
      <c r="K414" s="34"/>
      <c r="L414" s="34"/>
      <c r="M414" s="34"/>
      <c r="N414" s="34"/>
      <c r="O414" s="34"/>
      <c r="P414" s="34"/>
      <c r="Q414" s="34"/>
      <c r="R414" s="34"/>
      <c r="S414" s="34"/>
    </row>
    <row r="415" ht="15.75" customHeight="1">
      <c r="A415" s="18"/>
      <c r="B415" s="18"/>
      <c r="C415" s="34"/>
      <c r="D415" s="34"/>
      <c r="E415" s="34"/>
      <c r="F415" s="34"/>
      <c r="G415" s="34"/>
      <c r="H415" s="34"/>
      <c r="I415" s="34"/>
      <c r="J415" s="34"/>
      <c r="K415" s="34"/>
      <c r="L415" s="34"/>
      <c r="M415" s="34"/>
      <c r="N415" s="34"/>
      <c r="O415" s="34"/>
      <c r="P415" s="34"/>
      <c r="Q415" s="34"/>
      <c r="R415" s="34"/>
      <c r="S415" s="34"/>
    </row>
    <row r="416" ht="15.75" customHeight="1">
      <c r="A416" s="18"/>
      <c r="B416" s="18"/>
      <c r="C416" s="34"/>
      <c r="D416" s="34"/>
      <c r="E416" s="34"/>
      <c r="F416" s="34"/>
      <c r="G416" s="34"/>
      <c r="H416" s="34"/>
      <c r="I416" s="34"/>
      <c r="J416" s="34"/>
      <c r="K416" s="34"/>
      <c r="L416" s="34"/>
      <c r="M416" s="34"/>
      <c r="N416" s="34"/>
      <c r="O416" s="34"/>
      <c r="P416" s="34"/>
      <c r="Q416" s="34"/>
      <c r="R416" s="34"/>
      <c r="S416" s="34"/>
    </row>
    <row r="417" ht="15.75" customHeight="1">
      <c r="A417" s="18"/>
      <c r="B417" s="18"/>
      <c r="C417" s="34"/>
      <c r="D417" s="34"/>
      <c r="E417" s="34"/>
      <c r="F417" s="34"/>
      <c r="G417" s="34"/>
      <c r="H417" s="34"/>
      <c r="I417" s="34"/>
      <c r="J417" s="34"/>
      <c r="K417" s="34"/>
      <c r="L417" s="34"/>
      <c r="M417" s="34"/>
      <c r="N417" s="34"/>
      <c r="O417" s="34"/>
      <c r="P417" s="34"/>
      <c r="Q417" s="34"/>
      <c r="R417" s="34"/>
      <c r="S417" s="34"/>
    </row>
    <row r="418" ht="15.75" customHeight="1">
      <c r="A418" s="18"/>
      <c r="B418" s="18"/>
      <c r="C418" s="34"/>
      <c r="D418" s="34"/>
      <c r="E418" s="34"/>
      <c r="F418" s="34"/>
      <c r="G418" s="34"/>
      <c r="H418" s="34"/>
      <c r="I418" s="34"/>
      <c r="J418" s="34"/>
      <c r="K418" s="34"/>
      <c r="L418" s="34"/>
      <c r="M418" s="34"/>
      <c r="N418" s="34"/>
      <c r="O418" s="34"/>
      <c r="P418" s="34"/>
      <c r="Q418" s="34"/>
      <c r="R418" s="34"/>
      <c r="S418" s="34"/>
    </row>
    <row r="419" ht="15.75" customHeight="1">
      <c r="A419" s="18"/>
      <c r="B419" s="18"/>
      <c r="C419" s="34"/>
      <c r="D419" s="34"/>
      <c r="E419" s="34"/>
      <c r="F419" s="34"/>
      <c r="G419" s="34"/>
      <c r="H419" s="34"/>
      <c r="I419" s="34"/>
      <c r="J419" s="34"/>
      <c r="K419" s="34"/>
      <c r="L419" s="34"/>
      <c r="M419" s="34"/>
      <c r="N419" s="34"/>
      <c r="O419" s="34"/>
      <c r="P419" s="34"/>
      <c r="Q419" s="34"/>
      <c r="R419" s="34"/>
      <c r="S419" s="34"/>
    </row>
    <row r="420" ht="15.75" customHeight="1">
      <c r="A420" s="18"/>
      <c r="B420" s="18"/>
      <c r="C420" s="34"/>
      <c r="D420" s="34"/>
      <c r="E420" s="34"/>
      <c r="F420" s="34"/>
      <c r="G420" s="34"/>
      <c r="H420" s="34"/>
      <c r="I420" s="34"/>
      <c r="J420" s="34"/>
      <c r="K420" s="34"/>
      <c r="L420" s="34"/>
      <c r="M420" s="34"/>
      <c r="N420" s="34"/>
      <c r="O420" s="34"/>
      <c r="P420" s="34"/>
      <c r="Q420" s="34"/>
      <c r="R420" s="34"/>
      <c r="S420" s="34"/>
    </row>
    <row r="421" ht="15.75" customHeight="1">
      <c r="A421" s="18"/>
      <c r="B421" s="18"/>
      <c r="C421" s="34"/>
      <c r="D421" s="34"/>
      <c r="E421" s="34"/>
      <c r="F421" s="34"/>
      <c r="G421" s="34"/>
      <c r="H421" s="34"/>
      <c r="I421" s="34"/>
      <c r="J421" s="34"/>
      <c r="K421" s="34"/>
      <c r="L421" s="34"/>
      <c r="M421" s="34"/>
      <c r="N421" s="34"/>
      <c r="O421" s="34"/>
      <c r="P421" s="34"/>
      <c r="Q421" s="34"/>
      <c r="R421" s="34"/>
      <c r="S421" s="34"/>
    </row>
    <row r="422" ht="15.75" customHeight="1">
      <c r="A422" s="18"/>
      <c r="B422" s="18"/>
      <c r="C422" s="34"/>
      <c r="D422" s="34"/>
      <c r="E422" s="34"/>
      <c r="F422" s="34"/>
      <c r="G422" s="34"/>
      <c r="H422" s="34"/>
      <c r="I422" s="34"/>
      <c r="J422" s="34"/>
      <c r="K422" s="34"/>
      <c r="L422" s="34"/>
      <c r="M422" s="34"/>
      <c r="N422" s="34"/>
      <c r="O422" s="34"/>
      <c r="P422" s="34"/>
      <c r="Q422" s="34"/>
      <c r="R422" s="34"/>
      <c r="S422" s="34"/>
    </row>
    <row r="423" ht="15.75" customHeight="1">
      <c r="A423" s="18"/>
      <c r="B423" s="18"/>
      <c r="C423" s="34"/>
      <c r="D423" s="34"/>
      <c r="E423" s="34"/>
      <c r="F423" s="34"/>
      <c r="G423" s="34"/>
      <c r="H423" s="34"/>
      <c r="I423" s="34"/>
      <c r="J423" s="34"/>
      <c r="K423" s="34"/>
      <c r="L423" s="34"/>
      <c r="M423" s="34"/>
      <c r="N423" s="34"/>
      <c r="O423" s="34"/>
      <c r="P423" s="34"/>
      <c r="Q423" s="34"/>
      <c r="R423" s="34"/>
      <c r="S423" s="34"/>
    </row>
    <row r="424" ht="15.75" customHeight="1">
      <c r="A424" s="18"/>
      <c r="B424" s="18"/>
      <c r="C424" s="34"/>
      <c r="D424" s="34"/>
      <c r="E424" s="34"/>
      <c r="F424" s="34"/>
      <c r="G424" s="34"/>
      <c r="H424" s="34"/>
      <c r="I424" s="34"/>
      <c r="J424" s="34"/>
      <c r="K424" s="34"/>
      <c r="L424" s="34"/>
      <c r="M424" s="34"/>
      <c r="N424" s="34"/>
      <c r="O424" s="34"/>
      <c r="P424" s="34"/>
      <c r="Q424" s="34"/>
      <c r="R424" s="34"/>
      <c r="S424" s="34"/>
    </row>
    <row r="425" ht="15.75" customHeight="1">
      <c r="A425" s="18"/>
      <c r="B425" s="18"/>
      <c r="C425" s="34"/>
      <c r="D425" s="34"/>
      <c r="E425" s="34"/>
      <c r="F425" s="34"/>
      <c r="G425" s="34"/>
      <c r="H425" s="34"/>
      <c r="I425" s="34"/>
      <c r="J425" s="34"/>
      <c r="K425" s="34"/>
      <c r="L425" s="34"/>
      <c r="M425" s="34"/>
      <c r="N425" s="34"/>
      <c r="O425" s="34"/>
      <c r="P425" s="34"/>
      <c r="Q425" s="34"/>
      <c r="R425" s="34"/>
      <c r="S425" s="34"/>
    </row>
    <row r="426" ht="15.75" customHeight="1">
      <c r="A426" s="18"/>
      <c r="B426" s="18"/>
      <c r="C426" s="34"/>
      <c r="D426" s="34"/>
      <c r="E426" s="34"/>
      <c r="F426" s="34"/>
      <c r="G426" s="34"/>
      <c r="H426" s="34"/>
      <c r="I426" s="34"/>
      <c r="J426" s="34"/>
      <c r="K426" s="34"/>
      <c r="L426" s="34"/>
      <c r="M426" s="34"/>
      <c r="N426" s="34"/>
      <c r="O426" s="34"/>
      <c r="P426" s="34"/>
      <c r="Q426" s="34"/>
      <c r="R426" s="34"/>
      <c r="S426" s="34"/>
    </row>
    <row r="427" ht="15.75" customHeight="1">
      <c r="A427" s="18"/>
      <c r="B427" s="18"/>
      <c r="C427" s="34"/>
      <c r="D427" s="34"/>
      <c r="E427" s="34"/>
      <c r="F427" s="34"/>
      <c r="G427" s="34"/>
      <c r="H427" s="34"/>
      <c r="I427" s="34"/>
      <c r="J427" s="34"/>
      <c r="K427" s="34"/>
      <c r="L427" s="34"/>
      <c r="M427" s="34"/>
      <c r="N427" s="34"/>
      <c r="O427" s="34"/>
      <c r="P427" s="34"/>
      <c r="Q427" s="34"/>
      <c r="R427" s="34"/>
      <c r="S427" s="34"/>
    </row>
    <row r="428" ht="15.75" customHeight="1">
      <c r="A428" s="18"/>
      <c r="B428" s="18"/>
      <c r="C428" s="34"/>
      <c r="D428" s="34"/>
      <c r="E428" s="34"/>
      <c r="F428" s="34"/>
      <c r="G428" s="34"/>
      <c r="H428" s="34"/>
      <c r="I428" s="34"/>
      <c r="J428" s="34"/>
      <c r="K428" s="34"/>
      <c r="L428" s="34"/>
      <c r="M428" s="34"/>
      <c r="N428" s="34"/>
      <c r="O428" s="34"/>
      <c r="P428" s="34"/>
      <c r="Q428" s="34"/>
      <c r="R428" s="34"/>
      <c r="S428" s="34"/>
    </row>
    <row r="429" ht="15.75" customHeight="1">
      <c r="A429" s="34"/>
      <c r="B429" s="34"/>
      <c r="C429" s="34"/>
      <c r="D429" s="34"/>
      <c r="E429" s="34"/>
      <c r="F429" s="34"/>
      <c r="G429" s="34"/>
      <c r="H429" s="34"/>
      <c r="I429" s="34"/>
      <c r="J429" s="34"/>
      <c r="K429" s="34"/>
      <c r="L429" s="34"/>
      <c r="M429" s="34"/>
      <c r="N429" s="34"/>
      <c r="O429" s="34"/>
      <c r="P429" s="34"/>
      <c r="Q429" s="34"/>
      <c r="R429" s="34"/>
      <c r="S429" s="34"/>
    </row>
    <row r="430" ht="15.75" customHeight="1">
      <c r="A430" s="34"/>
      <c r="B430" s="34"/>
      <c r="C430" s="34"/>
      <c r="D430" s="34"/>
      <c r="E430" s="34"/>
      <c r="F430" s="34"/>
      <c r="G430" s="34"/>
      <c r="H430" s="34"/>
      <c r="I430" s="34"/>
      <c r="J430" s="34"/>
      <c r="K430" s="34"/>
      <c r="L430" s="34"/>
      <c r="M430" s="34"/>
      <c r="N430" s="34"/>
      <c r="O430" s="34"/>
      <c r="P430" s="34"/>
      <c r="Q430" s="34"/>
      <c r="R430" s="34"/>
      <c r="S430" s="34"/>
    </row>
    <row r="431" ht="15.75" customHeight="1">
      <c r="A431" s="34"/>
      <c r="B431" s="34"/>
      <c r="C431" s="34"/>
      <c r="D431" s="34"/>
      <c r="E431" s="34"/>
      <c r="F431" s="34"/>
      <c r="G431" s="34"/>
      <c r="H431" s="34"/>
      <c r="I431" s="34"/>
      <c r="J431" s="34"/>
      <c r="K431" s="34"/>
      <c r="L431" s="34"/>
      <c r="M431" s="34"/>
      <c r="N431" s="34"/>
      <c r="O431" s="34"/>
      <c r="P431" s="34"/>
      <c r="Q431" s="34"/>
      <c r="R431" s="34"/>
      <c r="S431" s="34"/>
    </row>
    <row r="432" ht="15.75" customHeight="1">
      <c r="A432" s="34"/>
      <c r="B432" s="34"/>
      <c r="C432" s="34"/>
      <c r="D432" s="34"/>
      <c r="E432" s="34"/>
      <c r="F432" s="34"/>
      <c r="G432" s="34"/>
      <c r="H432" s="34"/>
      <c r="I432" s="34"/>
      <c r="J432" s="34"/>
      <c r="K432" s="34"/>
      <c r="L432" s="34"/>
      <c r="M432" s="34"/>
      <c r="N432" s="34"/>
      <c r="O432" s="34"/>
      <c r="P432" s="34"/>
      <c r="Q432" s="34"/>
      <c r="R432" s="34"/>
      <c r="S432" s="34"/>
    </row>
    <row r="433" ht="15.75" customHeight="1">
      <c r="A433" s="34"/>
      <c r="B433" s="34"/>
      <c r="C433" s="34"/>
      <c r="D433" s="34"/>
      <c r="E433" s="34"/>
      <c r="F433" s="34"/>
      <c r="G433" s="34"/>
      <c r="H433" s="34"/>
      <c r="I433" s="34"/>
      <c r="J433" s="34"/>
      <c r="K433" s="34"/>
      <c r="L433" s="34"/>
      <c r="M433" s="34"/>
      <c r="N433" s="34"/>
      <c r="O433" s="34"/>
      <c r="P433" s="34"/>
      <c r="Q433" s="34"/>
      <c r="R433" s="34"/>
      <c r="S433" s="34"/>
    </row>
    <row r="434" ht="15.75" customHeight="1">
      <c r="A434" s="34"/>
      <c r="B434" s="34"/>
      <c r="C434" s="34"/>
      <c r="D434" s="34"/>
      <c r="E434" s="34"/>
      <c r="F434" s="34"/>
      <c r="G434" s="34"/>
      <c r="H434" s="34"/>
      <c r="I434" s="34"/>
      <c r="J434" s="34"/>
      <c r="K434" s="34"/>
      <c r="L434" s="34"/>
      <c r="M434" s="34"/>
      <c r="N434" s="34"/>
      <c r="O434" s="34"/>
      <c r="P434" s="34"/>
      <c r="Q434" s="34"/>
      <c r="R434" s="34"/>
      <c r="S434" s="34"/>
    </row>
    <row r="435" ht="15.75" customHeight="1">
      <c r="A435" s="34"/>
      <c r="B435" s="34"/>
      <c r="C435" s="34"/>
      <c r="D435" s="34"/>
      <c r="E435" s="34"/>
      <c r="F435" s="34"/>
      <c r="G435" s="34"/>
      <c r="H435" s="34"/>
      <c r="I435" s="34"/>
      <c r="J435" s="34"/>
      <c r="K435" s="34"/>
      <c r="L435" s="34"/>
      <c r="M435" s="34"/>
      <c r="N435" s="34"/>
      <c r="O435" s="34"/>
      <c r="P435" s="34"/>
      <c r="Q435" s="34"/>
      <c r="R435" s="34"/>
      <c r="S435" s="34"/>
    </row>
    <row r="436" ht="15.75" customHeight="1">
      <c r="A436" s="34"/>
      <c r="B436" s="34"/>
      <c r="C436" s="34"/>
      <c r="D436" s="34"/>
      <c r="E436" s="34"/>
      <c r="F436" s="34"/>
      <c r="G436" s="34"/>
      <c r="H436" s="34"/>
      <c r="I436" s="34"/>
      <c r="J436" s="34"/>
      <c r="K436" s="34"/>
      <c r="L436" s="34"/>
      <c r="M436" s="34"/>
      <c r="N436" s="34"/>
      <c r="O436" s="34"/>
      <c r="P436" s="34"/>
      <c r="Q436" s="34"/>
      <c r="R436" s="34"/>
      <c r="S436" s="34"/>
    </row>
    <row r="437" ht="15.75" customHeight="1">
      <c r="A437" s="34"/>
      <c r="B437" s="34"/>
      <c r="C437" s="34"/>
      <c r="D437" s="34"/>
      <c r="E437" s="34"/>
      <c r="F437" s="34"/>
      <c r="G437" s="34"/>
      <c r="H437" s="34"/>
      <c r="I437" s="34"/>
      <c r="J437" s="34"/>
      <c r="K437" s="34"/>
      <c r="L437" s="34"/>
      <c r="M437" s="34"/>
      <c r="N437" s="34"/>
      <c r="O437" s="34"/>
      <c r="P437" s="34"/>
      <c r="Q437" s="34"/>
      <c r="R437" s="34"/>
      <c r="S437" s="34"/>
    </row>
    <row r="438" ht="15.75" customHeight="1">
      <c r="A438" s="34"/>
      <c r="B438" s="34"/>
      <c r="C438" s="34"/>
      <c r="D438" s="34"/>
      <c r="E438" s="34"/>
      <c r="F438" s="34"/>
      <c r="G438" s="34"/>
      <c r="H438" s="34"/>
      <c r="I438" s="34"/>
      <c r="J438" s="34"/>
      <c r="K438" s="34"/>
      <c r="L438" s="34"/>
      <c r="M438" s="34"/>
      <c r="N438" s="34"/>
      <c r="O438" s="34"/>
      <c r="P438" s="34"/>
      <c r="Q438" s="34"/>
      <c r="R438" s="34"/>
      <c r="S438" s="34"/>
    </row>
    <row r="439" ht="15.75" customHeight="1">
      <c r="A439" s="34"/>
      <c r="B439" s="34"/>
      <c r="C439" s="34"/>
      <c r="D439" s="34"/>
      <c r="E439" s="34"/>
      <c r="F439" s="34"/>
      <c r="G439" s="34"/>
      <c r="H439" s="34"/>
      <c r="I439" s="34"/>
      <c r="J439" s="34"/>
      <c r="K439" s="34"/>
      <c r="L439" s="34"/>
      <c r="M439" s="34"/>
      <c r="N439" s="34"/>
      <c r="O439" s="34"/>
      <c r="P439" s="34"/>
      <c r="Q439" s="34"/>
      <c r="R439" s="34"/>
      <c r="S439" s="34"/>
    </row>
    <row r="440" ht="15.75" customHeight="1">
      <c r="A440" s="34"/>
      <c r="B440" s="34"/>
      <c r="C440" s="34"/>
      <c r="D440" s="34"/>
      <c r="E440" s="34"/>
      <c r="F440" s="34"/>
      <c r="G440" s="34"/>
      <c r="H440" s="34"/>
      <c r="I440" s="34"/>
      <c r="J440" s="34"/>
      <c r="K440" s="34"/>
      <c r="L440" s="34"/>
      <c r="M440" s="34"/>
      <c r="N440" s="34"/>
      <c r="O440" s="34"/>
      <c r="P440" s="34"/>
      <c r="Q440" s="34"/>
      <c r="R440" s="34"/>
      <c r="S440" s="34"/>
    </row>
    <row r="441" ht="15.75" customHeight="1">
      <c r="A441" s="34"/>
      <c r="B441" s="34"/>
      <c r="C441" s="34"/>
      <c r="D441" s="34"/>
      <c r="E441" s="34"/>
      <c r="F441" s="34"/>
      <c r="G441" s="34"/>
      <c r="H441" s="34"/>
      <c r="I441" s="34"/>
      <c r="J441" s="34"/>
      <c r="K441" s="34"/>
      <c r="L441" s="34"/>
      <c r="M441" s="34"/>
      <c r="N441" s="34"/>
      <c r="O441" s="34"/>
      <c r="P441" s="34"/>
      <c r="Q441" s="34"/>
      <c r="R441" s="34"/>
      <c r="S441" s="34"/>
    </row>
    <row r="442" ht="15.75" customHeight="1">
      <c r="A442" s="34"/>
      <c r="B442" s="34"/>
      <c r="C442" s="34"/>
      <c r="D442" s="34"/>
      <c r="E442" s="34"/>
      <c r="F442" s="34"/>
      <c r="G442" s="34"/>
      <c r="H442" s="34"/>
      <c r="I442" s="34"/>
      <c r="J442" s="34"/>
      <c r="K442" s="34"/>
      <c r="L442" s="34"/>
      <c r="M442" s="34"/>
      <c r="N442" s="34"/>
      <c r="O442" s="34"/>
      <c r="P442" s="34"/>
      <c r="Q442" s="34"/>
      <c r="R442" s="34"/>
      <c r="S442" s="34"/>
    </row>
    <row r="443" ht="15.75" customHeight="1">
      <c r="A443" s="34"/>
      <c r="B443" s="34"/>
      <c r="C443" s="34"/>
      <c r="D443" s="34"/>
      <c r="E443" s="34"/>
      <c r="F443" s="34"/>
      <c r="G443" s="34"/>
      <c r="H443" s="34"/>
      <c r="I443" s="34"/>
      <c r="J443" s="34"/>
      <c r="K443" s="34"/>
      <c r="L443" s="34"/>
      <c r="M443" s="34"/>
      <c r="N443" s="34"/>
      <c r="O443" s="34"/>
      <c r="P443" s="34"/>
      <c r="Q443" s="34"/>
      <c r="R443" s="34"/>
      <c r="S443" s="34"/>
    </row>
    <row r="444" ht="15.75" customHeight="1">
      <c r="A444" s="34"/>
      <c r="B444" s="34"/>
      <c r="C444" s="34"/>
      <c r="D444" s="34"/>
      <c r="E444" s="34"/>
      <c r="F444" s="34"/>
      <c r="G444" s="34"/>
      <c r="H444" s="34"/>
      <c r="I444" s="34"/>
      <c r="J444" s="34"/>
      <c r="K444" s="34"/>
      <c r="L444" s="34"/>
      <c r="M444" s="34"/>
      <c r="N444" s="34"/>
      <c r="O444" s="34"/>
      <c r="P444" s="34"/>
      <c r="Q444" s="34"/>
      <c r="R444" s="34"/>
      <c r="S444" s="34"/>
    </row>
    <row r="445" ht="15.75" customHeight="1">
      <c r="A445" s="34"/>
      <c r="B445" s="34"/>
      <c r="C445" s="34"/>
      <c r="D445" s="34"/>
      <c r="E445" s="34"/>
      <c r="F445" s="34"/>
      <c r="G445" s="34"/>
      <c r="H445" s="34"/>
      <c r="I445" s="34"/>
      <c r="J445" s="34"/>
      <c r="K445" s="34"/>
      <c r="L445" s="34"/>
      <c r="M445" s="34"/>
      <c r="N445" s="34"/>
      <c r="O445" s="34"/>
      <c r="P445" s="34"/>
      <c r="Q445" s="34"/>
      <c r="R445" s="34"/>
      <c r="S445" s="34"/>
    </row>
    <row r="446" ht="15.75" customHeight="1">
      <c r="A446" s="34"/>
      <c r="B446" s="34"/>
      <c r="C446" s="34"/>
      <c r="D446" s="34"/>
      <c r="E446" s="34"/>
      <c r="F446" s="34"/>
      <c r="G446" s="34"/>
      <c r="H446" s="34"/>
      <c r="I446" s="34"/>
      <c r="J446" s="34"/>
      <c r="K446" s="34"/>
      <c r="L446" s="34"/>
      <c r="M446" s="34"/>
      <c r="N446" s="34"/>
      <c r="O446" s="34"/>
      <c r="P446" s="34"/>
      <c r="Q446" s="34"/>
      <c r="R446" s="34"/>
      <c r="S446" s="34"/>
    </row>
    <row r="447" ht="15.75" customHeight="1">
      <c r="A447" s="34"/>
      <c r="B447" s="34"/>
      <c r="C447" s="34"/>
      <c r="D447" s="34"/>
      <c r="E447" s="34"/>
      <c r="F447" s="34"/>
      <c r="G447" s="34"/>
      <c r="H447" s="34"/>
      <c r="I447" s="34"/>
      <c r="J447" s="34"/>
      <c r="K447" s="34"/>
      <c r="L447" s="34"/>
      <c r="M447" s="34"/>
      <c r="N447" s="34"/>
      <c r="O447" s="34"/>
      <c r="P447" s="34"/>
      <c r="Q447" s="34"/>
      <c r="R447" s="34"/>
      <c r="S447" s="34"/>
    </row>
    <row r="448" ht="15.75" customHeight="1">
      <c r="A448" s="34"/>
      <c r="B448" s="34"/>
      <c r="C448" s="34"/>
      <c r="D448" s="34"/>
      <c r="E448" s="34"/>
      <c r="F448" s="34"/>
      <c r="G448" s="34"/>
      <c r="H448" s="34"/>
      <c r="I448" s="34"/>
      <c r="J448" s="34"/>
      <c r="K448" s="34"/>
      <c r="L448" s="34"/>
      <c r="M448" s="34"/>
      <c r="N448" s="34"/>
      <c r="O448" s="34"/>
      <c r="P448" s="34"/>
      <c r="Q448" s="34"/>
      <c r="R448" s="34"/>
      <c r="S448" s="34"/>
    </row>
    <row r="449" ht="15.75" customHeight="1">
      <c r="A449" s="34"/>
      <c r="B449" s="34"/>
      <c r="C449" s="34"/>
      <c r="D449" s="34"/>
      <c r="E449" s="34"/>
      <c r="F449" s="34"/>
      <c r="G449" s="34"/>
      <c r="H449" s="34"/>
      <c r="I449" s="34"/>
      <c r="J449" s="34"/>
      <c r="K449" s="34"/>
      <c r="L449" s="34"/>
      <c r="M449" s="34"/>
      <c r="N449" s="34"/>
      <c r="O449" s="34"/>
      <c r="P449" s="34"/>
      <c r="Q449" s="34"/>
      <c r="R449" s="34"/>
      <c r="S449" s="34"/>
    </row>
    <row r="450" ht="15.75" customHeight="1">
      <c r="A450" s="34"/>
      <c r="B450" s="34"/>
      <c r="C450" s="34"/>
      <c r="D450" s="34"/>
      <c r="E450" s="34"/>
      <c r="F450" s="34"/>
      <c r="G450" s="34"/>
      <c r="H450" s="34"/>
      <c r="I450" s="34"/>
      <c r="J450" s="34"/>
      <c r="K450" s="34"/>
      <c r="L450" s="34"/>
      <c r="M450" s="34"/>
      <c r="N450" s="34"/>
      <c r="O450" s="34"/>
      <c r="P450" s="34"/>
      <c r="Q450" s="34"/>
      <c r="R450" s="34"/>
      <c r="S450" s="34"/>
    </row>
    <row r="451" ht="15.75" customHeight="1">
      <c r="A451" s="34"/>
      <c r="B451" s="34"/>
      <c r="C451" s="34"/>
      <c r="D451" s="34"/>
      <c r="E451" s="34"/>
      <c r="F451" s="34"/>
      <c r="G451" s="34"/>
      <c r="H451" s="34"/>
      <c r="I451" s="34"/>
      <c r="J451" s="34"/>
      <c r="K451" s="34"/>
      <c r="L451" s="34"/>
      <c r="M451" s="34"/>
      <c r="N451" s="34"/>
      <c r="O451" s="34"/>
      <c r="P451" s="34"/>
      <c r="Q451" s="34"/>
      <c r="R451" s="34"/>
      <c r="S451" s="34"/>
    </row>
    <row r="452" ht="15.75" customHeight="1">
      <c r="A452" s="34"/>
      <c r="B452" s="34"/>
      <c r="C452" s="34"/>
      <c r="D452" s="34"/>
      <c r="E452" s="34"/>
      <c r="F452" s="34"/>
      <c r="G452" s="34"/>
      <c r="H452" s="34"/>
      <c r="I452" s="34"/>
      <c r="J452" s="34"/>
      <c r="K452" s="34"/>
      <c r="L452" s="34"/>
      <c r="M452" s="34"/>
      <c r="N452" s="34"/>
      <c r="O452" s="34"/>
      <c r="P452" s="34"/>
      <c r="Q452" s="34"/>
      <c r="R452" s="34"/>
      <c r="S452" s="34"/>
    </row>
    <row r="453" ht="15.75" customHeight="1">
      <c r="A453" s="34"/>
      <c r="B453" s="34"/>
      <c r="C453" s="34"/>
      <c r="D453" s="34"/>
      <c r="E453" s="34"/>
      <c r="F453" s="34"/>
      <c r="G453" s="34"/>
      <c r="H453" s="34"/>
      <c r="I453" s="34"/>
      <c r="J453" s="34"/>
      <c r="K453" s="34"/>
      <c r="L453" s="34"/>
      <c r="M453" s="34"/>
      <c r="N453" s="34"/>
      <c r="O453" s="34"/>
      <c r="P453" s="34"/>
      <c r="Q453" s="34"/>
      <c r="R453" s="34"/>
      <c r="S453" s="34"/>
    </row>
    <row r="454" ht="15.75" customHeight="1">
      <c r="A454" s="34"/>
      <c r="B454" s="34"/>
      <c r="C454" s="34"/>
      <c r="D454" s="34"/>
      <c r="E454" s="34"/>
      <c r="F454" s="34"/>
      <c r="G454" s="34"/>
      <c r="H454" s="34"/>
      <c r="I454" s="34"/>
      <c r="J454" s="34"/>
      <c r="K454" s="34"/>
      <c r="L454" s="34"/>
      <c r="M454" s="34"/>
      <c r="N454" s="34"/>
      <c r="O454" s="34"/>
      <c r="P454" s="34"/>
      <c r="Q454" s="34"/>
      <c r="R454" s="34"/>
      <c r="S454" s="34"/>
    </row>
    <row r="455" ht="15.75" customHeight="1">
      <c r="A455" s="34"/>
      <c r="B455" s="34"/>
      <c r="C455" s="34"/>
      <c r="D455" s="34"/>
      <c r="E455" s="34"/>
      <c r="F455" s="34"/>
      <c r="G455" s="34"/>
      <c r="H455" s="34"/>
      <c r="I455" s="34"/>
      <c r="J455" s="34"/>
      <c r="K455" s="34"/>
      <c r="L455" s="34"/>
      <c r="M455" s="34"/>
      <c r="N455" s="34"/>
      <c r="O455" s="34"/>
      <c r="P455" s="34"/>
      <c r="Q455" s="34"/>
      <c r="R455" s="34"/>
      <c r="S455" s="34"/>
    </row>
    <row r="456" ht="15.75" customHeight="1">
      <c r="A456" s="34"/>
      <c r="B456" s="34"/>
      <c r="C456" s="34"/>
      <c r="D456" s="34"/>
      <c r="E456" s="34"/>
      <c r="F456" s="34"/>
      <c r="G456" s="34"/>
      <c r="H456" s="34"/>
      <c r="I456" s="34"/>
      <c r="J456" s="34"/>
      <c r="K456" s="34"/>
      <c r="L456" s="34"/>
      <c r="M456" s="34"/>
      <c r="N456" s="34"/>
      <c r="O456" s="34"/>
      <c r="P456" s="34"/>
      <c r="Q456" s="34"/>
      <c r="R456" s="34"/>
      <c r="S456" s="34"/>
    </row>
    <row r="457" ht="15.75" customHeight="1">
      <c r="A457" s="34"/>
      <c r="B457" s="34"/>
      <c r="C457" s="34"/>
      <c r="D457" s="34"/>
      <c r="E457" s="34"/>
      <c r="F457" s="34"/>
      <c r="G457" s="34"/>
      <c r="H457" s="34"/>
      <c r="I457" s="34"/>
      <c r="J457" s="34"/>
      <c r="K457" s="34"/>
      <c r="L457" s="34"/>
      <c r="M457" s="34"/>
      <c r="N457" s="34"/>
      <c r="O457" s="34"/>
      <c r="P457" s="34"/>
      <c r="Q457" s="34"/>
      <c r="R457" s="34"/>
      <c r="S457" s="34"/>
    </row>
    <row r="458" ht="15.75" customHeight="1">
      <c r="A458" s="34"/>
      <c r="B458" s="34"/>
      <c r="C458" s="34"/>
      <c r="D458" s="34"/>
      <c r="E458" s="34"/>
      <c r="F458" s="34"/>
      <c r="G458" s="34"/>
      <c r="H458" s="34"/>
      <c r="I458" s="34"/>
      <c r="J458" s="34"/>
      <c r="K458" s="34"/>
      <c r="L458" s="34"/>
      <c r="M458" s="34"/>
      <c r="N458" s="34"/>
      <c r="O458" s="34"/>
      <c r="P458" s="34"/>
      <c r="Q458" s="34"/>
      <c r="R458" s="34"/>
      <c r="S458" s="34"/>
    </row>
    <row r="459" ht="15.75" customHeight="1">
      <c r="A459" s="34"/>
      <c r="B459" s="34"/>
      <c r="C459" s="34"/>
      <c r="D459" s="34"/>
      <c r="E459" s="34"/>
      <c r="F459" s="34"/>
      <c r="G459" s="34"/>
      <c r="H459" s="34"/>
      <c r="I459" s="34"/>
      <c r="J459" s="34"/>
      <c r="K459" s="34"/>
      <c r="L459" s="34"/>
      <c r="M459" s="34"/>
      <c r="N459" s="34"/>
      <c r="O459" s="34"/>
      <c r="P459" s="34"/>
      <c r="Q459" s="34"/>
      <c r="R459" s="34"/>
      <c r="S459" s="34"/>
    </row>
    <row r="460" ht="15.75" customHeight="1">
      <c r="A460" s="34"/>
      <c r="B460" s="34"/>
      <c r="C460" s="34"/>
      <c r="D460" s="34"/>
      <c r="E460" s="34"/>
      <c r="F460" s="34"/>
      <c r="G460" s="34"/>
      <c r="H460" s="34"/>
      <c r="I460" s="34"/>
      <c r="J460" s="34"/>
      <c r="K460" s="34"/>
      <c r="L460" s="34"/>
      <c r="M460" s="34"/>
      <c r="N460" s="34"/>
      <c r="O460" s="34"/>
      <c r="P460" s="34"/>
      <c r="Q460" s="34"/>
      <c r="R460" s="34"/>
      <c r="S460" s="34"/>
    </row>
    <row r="461" ht="15.75" customHeight="1">
      <c r="A461" s="34"/>
      <c r="B461" s="34"/>
      <c r="C461" s="34"/>
      <c r="D461" s="34"/>
      <c r="E461" s="34"/>
      <c r="F461" s="34"/>
      <c r="G461" s="34"/>
      <c r="H461" s="34"/>
      <c r="I461" s="34"/>
      <c r="J461" s="34"/>
      <c r="K461" s="34"/>
      <c r="L461" s="34"/>
      <c r="M461" s="34"/>
      <c r="N461" s="34"/>
      <c r="O461" s="34"/>
      <c r="P461" s="34"/>
      <c r="Q461" s="34"/>
      <c r="R461" s="34"/>
      <c r="S461" s="34"/>
    </row>
    <row r="462" ht="15.75" customHeight="1">
      <c r="A462" s="34"/>
      <c r="B462" s="34"/>
      <c r="C462" s="34"/>
      <c r="D462" s="34"/>
      <c r="E462" s="34"/>
      <c r="F462" s="34"/>
      <c r="G462" s="34"/>
      <c r="H462" s="34"/>
      <c r="I462" s="34"/>
      <c r="J462" s="34"/>
      <c r="K462" s="34"/>
      <c r="L462" s="34"/>
      <c r="M462" s="34"/>
      <c r="N462" s="34"/>
      <c r="O462" s="34"/>
      <c r="P462" s="34"/>
      <c r="Q462" s="34"/>
      <c r="R462" s="34"/>
      <c r="S462" s="34"/>
    </row>
    <row r="463" ht="15.75" customHeight="1">
      <c r="A463" s="34"/>
      <c r="B463" s="34"/>
      <c r="C463" s="34"/>
      <c r="D463" s="34"/>
      <c r="E463" s="34"/>
      <c r="F463" s="34"/>
      <c r="G463" s="34"/>
      <c r="H463" s="34"/>
      <c r="I463" s="34"/>
      <c r="J463" s="34"/>
      <c r="K463" s="34"/>
      <c r="L463" s="34"/>
      <c r="M463" s="34"/>
      <c r="N463" s="34"/>
      <c r="O463" s="34"/>
      <c r="P463" s="34"/>
      <c r="Q463" s="34"/>
      <c r="R463" s="34"/>
      <c r="S463" s="34"/>
    </row>
    <row r="464" ht="15.75" customHeight="1">
      <c r="A464" s="34"/>
      <c r="B464" s="34"/>
      <c r="C464" s="34"/>
      <c r="D464" s="34"/>
      <c r="E464" s="34"/>
      <c r="F464" s="34"/>
      <c r="G464" s="34"/>
      <c r="H464" s="34"/>
      <c r="I464" s="34"/>
      <c r="J464" s="34"/>
      <c r="K464" s="34"/>
      <c r="L464" s="34"/>
      <c r="M464" s="34"/>
      <c r="N464" s="34"/>
      <c r="O464" s="34"/>
      <c r="P464" s="34"/>
      <c r="Q464" s="34"/>
      <c r="R464" s="34"/>
      <c r="S464" s="34"/>
    </row>
    <row r="465" ht="15.75" customHeight="1">
      <c r="A465" s="34"/>
      <c r="B465" s="34"/>
      <c r="C465" s="34"/>
      <c r="D465" s="34"/>
      <c r="E465" s="34"/>
      <c r="F465" s="34"/>
      <c r="G465" s="34"/>
      <c r="H465" s="34"/>
      <c r="I465" s="34"/>
      <c r="J465" s="34"/>
      <c r="K465" s="34"/>
      <c r="L465" s="34"/>
      <c r="M465" s="34"/>
      <c r="N465" s="34"/>
      <c r="O465" s="34"/>
      <c r="P465" s="34"/>
      <c r="Q465" s="34"/>
      <c r="R465" s="34"/>
      <c r="S465" s="34"/>
    </row>
    <row r="466" ht="15.75" customHeight="1">
      <c r="A466" s="34"/>
      <c r="B466" s="34"/>
      <c r="C466" s="34"/>
      <c r="D466" s="34"/>
      <c r="E466" s="34"/>
      <c r="F466" s="34"/>
      <c r="G466" s="34"/>
      <c r="H466" s="34"/>
      <c r="I466" s="34"/>
      <c r="J466" s="34"/>
      <c r="K466" s="34"/>
      <c r="L466" s="34"/>
      <c r="M466" s="34"/>
      <c r="N466" s="34"/>
      <c r="O466" s="34"/>
      <c r="P466" s="34"/>
      <c r="Q466" s="34"/>
      <c r="R466" s="34"/>
      <c r="S466" s="34"/>
    </row>
    <row r="467" ht="15.75" customHeight="1">
      <c r="A467" s="34"/>
      <c r="B467" s="34"/>
      <c r="C467" s="34"/>
      <c r="D467" s="34"/>
      <c r="E467" s="34"/>
      <c r="F467" s="34"/>
      <c r="G467" s="34"/>
      <c r="H467" s="34"/>
      <c r="I467" s="34"/>
      <c r="J467" s="34"/>
      <c r="K467" s="34"/>
      <c r="L467" s="34"/>
      <c r="M467" s="34"/>
      <c r="N467" s="34"/>
      <c r="O467" s="34"/>
      <c r="P467" s="34"/>
      <c r="Q467" s="34"/>
      <c r="R467" s="34"/>
      <c r="S467" s="34"/>
    </row>
    <row r="468" ht="15.75" customHeight="1">
      <c r="A468" s="34"/>
      <c r="B468" s="34"/>
      <c r="C468" s="34"/>
      <c r="D468" s="34"/>
      <c r="E468" s="34"/>
      <c r="F468" s="34"/>
      <c r="G468" s="34"/>
      <c r="H468" s="34"/>
      <c r="I468" s="34"/>
      <c r="J468" s="34"/>
      <c r="K468" s="34"/>
      <c r="L468" s="34"/>
      <c r="M468" s="34"/>
      <c r="N468" s="34"/>
      <c r="O468" s="34"/>
      <c r="P468" s="34"/>
      <c r="Q468" s="34"/>
      <c r="R468" s="34"/>
      <c r="S468" s="34"/>
    </row>
    <row r="469" ht="15.75" customHeight="1">
      <c r="A469" s="34"/>
      <c r="B469" s="34"/>
      <c r="C469" s="34"/>
      <c r="D469" s="34"/>
      <c r="E469" s="34"/>
      <c r="F469" s="34"/>
      <c r="G469" s="34"/>
      <c r="H469" s="34"/>
      <c r="I469" s="34"/>
      <c r="J469" s="34"/>
      <c r="K469" s="34"/>
      <c r="L469" s="34"/>
      <c r="M469" s="34"/>
      <c r="N469" s="34"/>
      <c r="O469" s="34"/>
      <c r="P469" s="34"/>
      <c r="Q469" s="34"/>
      <c r="R469" s="34"/>
      <c r="S469" s="34"/>
    </row>
    <row r="470" ht="15.75" customHeight="1">
      <c r="A470" s="34"/>
      <c r="B470" s="34"/>
      <c r="C470" s="34"/>
      <c r="D470" s="34"/>
      <c r="E470" s="34"/>
      <c r="F470" s="34"/>
      <c r="G470" s="34"/>
      <c r="H470" s="34"/>
      <c r="I470" s="34"/>
      <c r="J470" s="34"/>
      <c r="K470" s="34"/>
      <c r="L470" s="34"/>
      <c r="M470" s="34"/>
      <c r="N470" s="34"/>
      <c r="O470" s="34"/>
      <c r="P470" s="34"/>
      <c r="Q470" s="34"/>
      <c r="R470" s="34"/>
      <c r="S470" s="34"/>
    </row>
    <row r="471" ht="15.75" customHeight="1">
      <c r="A471" s="34"/>
      <c r="B471" s="34"/>
      <c r="C471" s="34"/>
      <c r="D471" s="34"/>
      <c r="E471" s="34"/>
      <c r="F471" s="34"/>
      <c r="G471" s="34"/>
      <c r="H471" s="34"/>
      <c r="I471" s="34"/>
      <c r="J471" s="34"/>
      <c r="K471" s="34"/>
      <c r="L471" s="34"/>
      <c r="M471" s="34"/>
      <c r="N471" s="34"/>
      <c r="O471" s="34"/>
      <c r="P471" s="34"/>
      <c r="Q471" s="34"/>
      <c r="R471" s="34"/>
      <c r="S471" s="34"/>
    </row>
    <row r="472" ht="15.75" customHeight="1">
      <c r="A472" s="34"/>
      <c r="B472" s="34"/>
      <c r="C472" s="34"/>
      <c r="D472" s="34"/>
      <c r="E472" s="34"/>
      <c r="F472" s="34"/>
      <c r="G472" s="34"/>
      <c r="H472" s="34"/>
      <c r="I472" s="34"/>
      <c r="J472" s="34"/>
      <c r="K472" s="34"/>
      <c r="L472" s="34"/>
      <c r="M472" s="34"/>
      <c r="N472" s="34"/>
      <c r="O472" s="34"/>
      <c r="P472" s="34"/>
      <c r="Q472" s="34"/>
      <c r="R472" s="34"/>
      <c r="S472" s="34"/>
    </row>
    <row r="473" ht="15.75" customHeight="1">
      <c r="A473" s="34"/>
      <c r="B473" s="34"/>
      <c r="C473" s="34"/>
      <c r="D473" s="34"/>
      <c r="E473" s="34"/>
      <c r="F473" s="34"/>
      <c r="G473" s="34"/>
      <c r="H473" s="34"/>
      <c r="I473" s="34"/>
      <c r="J473" s="34"/>
      <c r="K473" s="34"/>
      <c r="L473" s="34"/>
      <c r="M473" s="34"/>
      <c r="N473" s="34"/>
      <c r="O473" s="34"/>
      <c r="P473" s="34"/>
      <c r="Q473" s="34"/>
      <c r="R473" s="34"/>
      <c r="S473" s="34"/>
    </row>
    <row r="474" ht="15.75" customHeight="1">
      <c r="A474" s="34"/>
      <c r="B474" s="34"/>
      <c r="C474" s="34"/>
      <c r="D474" s="34"/>
      <c r="E474" s="34"/>
      <c r="F474" s="34"/>
      <c r="G474" s="34"/>
      <c r="H474" s="34"/>
      <c r="I474" s="34"/>
      <c r="J474" s="34"/>
      <c r="K474" s="34"/>
      <c r="L474" s="34"/>
      <c r="M474" s="34"/>
      <c r="N474" s="34"/>
      <c r="O474" s="34"/>
      <c r="P474" s="34"/>
      <c r="Q474" s="34"/>
      <c r="R474" s="34"/>
      <c r="S474" s="34"/>
    </row>
    <row r="475" ht="15.75" customHeight="1">
      <c r="A475" s="34"/>
      <c r="B475" s="34"/>
      <c r="C475" s="34"/>
      <c r="D475" s="34"/>
      <c r="E475" s="34"/>
      <c r="F475" s="34"/>
      <c r="G475" s="34"/>
      <c r="H475" s="34"/>
      <c r="I475" s="34"/>
      <c r="J475" s="34"/>
      <c r="K475" s="34"/>
      <c r="L475" s="34"/>
      <c r="M475" s="34"/>
      <c r="N475" s="34"/>
      <c r="O475" s="34"/>
      <c r="P475" s="34"/>
      <c r="Q475" s="34"/>
      <c r="R475" s="34"/>
      <c r="S475" s="34"/>
    </row>
    <row r="476" ht="15.75" customHeight="1">
      <c r="A476" s="34"/>
      <c r="B476" s="34"/>
      <c r="C476" s="34"/>
      <c r="D476" s="34"/>
      <c r="E476" s="34"/>
      <c r="F476" s="34"/>
      <c r="G476" s="34"/>
      <c r="H476" s="34"/>
      <c r="I476" s="34"/>
      <c r="J476" s="34"/>
      <c r="K476" s="34"/>
      <c r="L476" s="34"/>
      <c r="M476" s="34"/>
      <c r="N476" s="34"/>
      <c r="O476" s="34"/>
      <c r="P476" s="34"/>
      <c r="Q476" s="34"/>
      <c r="R476" s="34"/>
      <c r="S476" s="34"/>
    </row>
    <row r="477" ht="15.75" customHeight="1">
      <c r="A477" s="34"/>
      <c r="B477" s="34"/>
      <c r="C477" s="34"/>
      <c r="D477" s="34"/>
      <c r="E477" s="34"/>
      <c r="F477" s="34"/>
      <c r="G477" s="34"/>
      <c r="H477" s="34"/>
      <c r="I477" s="34"/>
      <c r="J477" s="34"/>
      <c r="K477" s="34"/>
      <c r="L477" s="34"/>
      <c r="M477" s="34"/>
      <c r="N477" s="34"/>
      <c r="O477" s="34"/>
      <c r="P477" s="34"/>
      <c r="Q477" s="34"/>
      <c r="R477" s="34"/>
      <c r="S477" s="34"/>
    </row>
    <row r="478" ht="15.75" customHeight="1">
      <c r="A478" s="34"/>
      <c r="B478" s="34"/>
      <c r="C478" s="34"/>
      <c r="D478" s="34"/>
      <c r="E478" s="34"/>
      <c r="F478" s="34"/>
      <c r="G478" s="34"/>
      <c r="H478" s="34"/>
      <c r="I478" s="34"/>
      <c r="J478" s="34"/>
      <c r="K478" s="34"/>
      <c r="L478" s="34"/>
      <c r="M478" s="34"/>
      <c r="N478" s="34"/>
      <c r="O478" s="34"/>
      <c r="P478" s="34"/>
      <c r="Q478" s="34"/>
      <c r="R478" s="34"/>
      <c r="S478" s="34"/>
    </row>
    <row r="479" ht="15.75" customHeight="1">
      <c r="A479" s="34"/>
      <c r="B479" s="34"/>
      <c r="C479" s="34"/>
      <c r="D479" s="34"/>
      <c r="E479" s="34"/>
      <c r="F479" s="34"/>
      <c r="G479" s="34"/>
      <c r="H479" s="34"/>
      <c r="I479" s="34"/>
      <c r="J479" s="34"/>
      <c r="K479" s="34"/>
      <c r="L479" s="34"/>
      <c r="M479" s="34"/>
      <c r="N479" s="34"/>
      <c r="O479" s="34"/>
      <c r="P479" s="34"/>
      <c r="Q479" s="34"/>
      <c r="R479" s="34"/>
      <c r="S479" s="34"/>
    </row>
    <row r="480" ht="15.75" customHeight="1">
      <c r="A480" s="34"/>
      <c r="B480" s="34"/>
      <c r="C480" s="34"/>
      <c r="D480" s="34"/>
      <c r="E480" s="34"/>
      <c r="F480" s="34"/>
      <c r="G480" s="34"/>
      <c r="H480" s="34"/>
      <c r="I480" s="34"/>
      <c r="J480" s="34"/>
      <c r="K480" s="34"/>
      <c r="L480" s="34"/>
      <c r="M480" s="34"/>
      <c r="N480" s="34"/>
      <c r="O480" s="34"/>
      <c r="P480" s="34"/>
      <c r="Q480" s="34"/>
      <c r="R480" s="34"/>
      <c r="S480" s="34"/>
    </row>
    <row r="481" ht="15.75" customHeight="1">
      <c r="A481" s="34"/>
      <c r="B481" s="34"/>
      <c r="C481" s="34"/>
      <c r="D481" s="34"/>
      <c r="E481" s="34"/>
      <c r="F481" s="34"/>
      <c r="G481" s="34"/>
      <c r="H481" s="34"/>
      <c r="I481" s="34"/>
      <c r="J481" s="34"/>
      <c r="K481" s="34"/>
      <c r="L481" s="34"/>
      <c r="M481" s="34"/>
      <c r="N481" s="34"/>
      <c r="O481" s="34"/>
      <c r="P481" s="34"/>
      <c r="Q481" s="34"/>
      <c r="R481" s="34"/>
      <c r="S481" s="34"/>
    </row>
    <row r="482" ht="15.75" customHeight="1">
      <c r="A482" s="34"/>
      <c r="B482" s="34"/>
      <c r="C482" s="34"/>
      <c r="D482" s="34"/>
      <c r="E482" s="34"/>
      <c r="F482" s="34"/>
      <c r="G482" s="34"/>
      <c r="H482" s="34"/>
      <c r="I482" s="34"/>
      <c r="J482" s="34"/>
      <c r="K482" s="34"/>
      <c r="L482" s="34"/>
      <c r="M482" s="34"/>
      <c r="N482" s="34"/>
      <c r="O482" s="34"/>
      <c r="P482" s="34"/>
      <c r="Q482" s="34"/>
      <c r="R482" s="34"/>
      <c r="S482" s="34"/>
    </row>
    <row r="483" ht="15.75" customHeight="1">
      <c r="A483" s="34"/>
      <c r="B483" s="34"/>
      <c r="C483" s="34"/>
      <c r="D483" s="34"/>
      <c r="E483" s="34"/>
      <c r="F483" s="34"/>
      <c r="G483" s="34"/>
      <c r="H483" s="34"/>
      <c r="I483" s="34"/>
      <c r="J483" s="34"/>
      <c r="K483" s="34"/>
      <c r="L483" s="34"/>
      <c r="M483" s="34"/>
      <c r="N483" s="34"/>
      <c r="O483" s="34"/>
      <c r="P483" s="34"/>
      <c r="Q483" s="34"/>
      <c r="R483" s="34"/>
      <c r="S483" s="34"/>
    </row>
    <row r="484" ht="15.75" customHeight="1">
      <c r="A484" s="34"/>
      <c r="B484" s="34"/>
      <c r="C484" s="34"/>
      <c r="D484" s="34"/>
      <c r="E484" s="34"/>
      <c r="F484" s="34"/>
      <c r="G484" s="34"/>
      <c r="H484" s="34"/>
      <c r="I484" s="34"/>
      <c r="J484" s="34"/>
      <c r="K484" s="34"/>
      <c r="L484" s="34"/>
      <c r="M484" s="34"/>
      <c r="N484" s="34"/>
      <c r="O484" s="34"/>
      <c r="P484" s="34"/>
      <c r="Q484" s="34"/>
      <c r="R484" s="34"/>
      <c r="S484" s="34"/>
    </row>
    <row r="485" ht="15.75" customHeight="1">
      <c r="A485" s="34"/>
      <c r="B485" s="34"/>
      <c r="C485" s="34"/>
      <c r="D485" s="34"/>
      <c r="E485" s="34"/>
      <c r="F485" s="34"/>
      <c r="G485" s="34"/>
      <c r="H485" s="34"/>
      <c r="I485" s="34"/>
      <c r="J485" s="34"/>
      <c r="K485" s="34"/>
      <c r="L485" s="34"/>
      <c r="M485" s="34"/>
      <c r="N485" s="34"/>
      <c r="O485" s="34"/>
      <c r="P485" s="34"/>
      <c r="Q485" s="34"/>
      <c r="R485" s="34"/>
      <c r="S485" s="34"/>
    </row>
    <row r="486" ht="15.75" customHeight="1">
      <c r="A486" s="34"/>
      <c r="B486" s="34"/>
      <c r="C486" s="34"/>
      <c r="D486" s="34"/>
      <c r="E486" s="34"/>
      <c r="F486" s="34"/>
      <c r="G486" s="34"/>
      <c r="H486" s="34"/>
      <c r="I486" s="34"/>
      <c r="J486" s="34"/>
      <c r="K486" s="34"/>
      <c r="L486" s="34"/>
      <c r="M486" s="34"/>
      <c r="N486" s="34"/>
      <c r="O486" s="34"/>
      <c r="P486" s="34"/>
      <c r="Q486" s="34"/>
      <c r="R486" s="34"/>
      <c r="S486" s="34"/>
    </row>
    <row r="487" ht="15.75" customHeight="1">
      <c r="A487" s="34"/>
      <c r="B487" s="34"/>
      <c r="C487" s="34"/>
      <c r="D487" s="34"/>
      <c r="E487" s="34"/>
      <c r="F487" s="34"/>
      <c r="G487" s="34"/>
      <c r="H487" s="34"/>
      <c r="I487" s="34"/>
      <c r="J487" s="34"/>
      <c r="K487" s="34"/>
      <c r="L487" s="34"/>
      <c r="M487" s="34"/>
      <c r="N487" s="34"/>
      <c r="O487" s="34"/>
      <c r="P487" s="34"/>
      <c r="Q487" s="34"/>
      <c r="R487" s="34"/>
      <c r="S487" s="34"/>
    </row>
    <row r="488" ht="15.75" customHeight="1">
      <c r="A488" s="34"/>
      <c r="B488" s="34"/>
      <c r="C488" s="34"/>
      <c r="D488" s="34"/>
      <c r="E488" s="34"/>
      <c r="F488" s="34"/>
      <c r="G488" s="34"/>
      <c r="H488" s="34"/>
      <c r="I488" s="34"/>
      <c r="J488" s="34"/>
      <c r="K488" s="34"/>
      <c r="L488" s="34"/>
      <c r="M488" s="34"/>
      <c r="N488" s="34"/>
      <c r="O488" s="34"/>
      <c r="P488" s="34"/>
      <c r="Q488" s="34"/>
      <c r="R488" s="34"/>
      <c r="S488" s="34"/>
    </row>
    <row r="489" ht="15.75" customHeight="1">
      <c r="A489" s="34"/>
      <c r="B489" s="34"/>
      <c r="C489" s="34"/>
      <c r="D489" s="34"/>
      <c r="E489" s="34"/>
      <c r="F489" s="34"/>
      <c r="G489" s="34"/>
      <c r="H489" s="34"/>
      <c r="I489" s="34"/>
      <c r="J489" s="34"/>
      <c r="K489" s="34"/>
      <c r="L489" s="34"/>
      <c r="M489" s="34"/>
      <c r="N489" s="34"/>
      <c r="O489" s="34"/>
      <c r="P489" s="34"/>
      <c r="Q489" s="34"/>
      <c r="R489" s="34"/>
      <c r="S489" s="34"/>
    </row>
    <row r="490" ht="15.75" customHeight="1">
      <c r="A490" s="34"/>
      <c r="B490" s="34"/>
      <c r="C490" s="34"/>
      <c r="D490" s="34"/>
      <c r="E490" s="34"/>
      <c r="F490" s="34"/>
      <c r="G490" s="34"/>
      <c r="H490" s="34"/>
      <c r="I490" s="34"/>
      <c r="J490" s="34"/>
      <c r="K490" s="34"/>
      <c r="L490" s="34"/>
      <c r="M490" s="34"/>
      <c r="N490" s="34"/>
      <c r="O490" s="34"/>
      <c r="P490" s="34"/>
      <c r="Q490" s="34"/>
      <c r="R490" s="34"/>
      <c r="S490" s="34"/>
    </row>
    <row r="491" ht="15.75" customHeight="1">
      <c r="A491" s="34"/>
      <c r="B491" s="34"/>
      <c r="C491" s="34"/>
      <c r="D491" s="34"/>
      <c r="E491" s="34"/>
      <c r="F491" s="34"/>
      <c r="G491" s="34"/>
      <c r="H491" s="34"/>
      <c r="I491" s="34"/>
      <c r="J491" s="34"/>
      <c r="K491" s="34"/>
      <c r="L491" s="34"/>
      <c r="M491" s="34"/>
      <c r="N491" s="34"/>
      <c r="O491" s="34"/>
      <c r="P491" s="34"/>
      <c r="Q491" s="34"/>
      <c r="R491" s="34"/>
      <c r="S491" s="34"/>
    </row>
    <row r="492" ht="15.75" customHeight="1">
      <c r="A492" s="34"/>
      <c r="B492" s="34"/>
      <c r="C492" s="34"/>
      <c r="D492" s="34"/>
      <c r="E492" s="34"/>
      <c r="F492" s="34"/>
      <c r="G492" s="34"/>
      <c r="H492" s="34"/>
      <c r="I492" s="34"/>
      <c r="J492" s="34"/>
      <c r="K492" s="34"/>
      <c r="L492" s="34"/>
      <c r="M492" s="34"/>
      <c r="N492" s="34"/>
      <c r="O492" s="34"/>
      <c r="P492" s="34"/>
      <c r="Q492" s="34"/>
      <c r="R492" s="34"/>
      <c r="S492" s="34"/>
    </row>
    <row r="493" ht="15.75" customHeight="1">
      <c r="A493" s="34"/>
      <c r="B493" s="34"/>
      <c r="C493" s="34"/>
      <c r="D493" s="34"/>
      <c r="E493" s="34"/>
      <c r="F493" s="34"/>
      <c r="G493" s="34"/>
      <c r="H493" s="34"/>
      <c r="I493" s="34"/>
      <c r="J493" s="34"/>
      <c r="K493" s="34"/>
      <c r="L493" s="34"/>
      <c r="M493" s="34"/>
      <c r="N493" s="34"/>
      <c r="O493" s="34"/>
      <c r="P493" s="34"/>
      <c r="Q493" s="34"/>
      <c r="R493" s="34"/>
      <c r="S493" s="34"/>
    </row>
    <row r="494" ht="15.75" customHeight="1">
      <c r="A494" s="34"/>
      <c r="B494" s="34"/>
      <c r="C494" s="34"/>
      <c r="D494" s="34"/>
      <c r="E494" s="34"/>
      <c r="F494" s="34"/>
      <c r="G494" s="34"/>
      <c r="H494" s="34"/>
      <c r="I494" s="34"/>
      <c r="J494" s="34"/>
      <c r="K494" s="34"/>
      <c r="L494" s="34"/>
      <c r="M494" s="34"/>
      <c r="N494" s="34"/>
      <c r="O494" s="34"/>
      <c r="P494" s="34"/>
      <c r="Q494" s="34"/>
      <c r="R494" s="34"/>
      <c r="S494" s="34"/>
    </row>
    <row r="495" ht="15.75" customHeight="1">
      <c r="A495" s="34"/>
      <c r="B495" s="34"/>
      <c r="C495" s="34"/>
      <c r="D495" s="34"/>
      <c r="E495" s="34"/>
      <c r="F495" s="34"/>
      <c r="G495" s="34"/>
      <c r="H495" s="34"/>
      <c r="I495" s="34"/>
      <c r="J495" s="34"/>
      <c r="K495" s="34"/>
      <c r="L495" s="34"/>
      <c r="M495" s="34"/>
      <c r="N495" s="34"/>
      <c r="O495" s="34"/>
      <c r="P495" s="34"/>
      <c r="Q495" s="34"/>
      <c r="R495" s="34"/>
      <c r="S495" s="34"/>
    </row>
    <row r="496" ht="15.75" customHeight="1">
      <c r="A496" s="34"/>
      <c r="B496" s="34"/>
      <c r="C496" s="34"/>
      <c r="D496" s="34"/>
      <c r="E496" s="34"/>
      <c r="F496" s="34"/>
      <c r="G496" s="34"/>
      <c r="H496" s="34"/>
      <c r="I496" s="34"/>
      <c r="J496" s="34"/>
      <c r="K496" s="34"/>
      <c r="L496" s="34"/>
      <c r="M496" s="34"/>
      <c r="N496" s="34"/>
      <c r="O496" s="34"/>
      <c r="P496" s="34"/>
      <c r="Q496" s="34"/>
      <c r="R496" s="34"/>
      <c r="S496" s="34"/>
    </row>
    <row r="497" ht="15.75" customHeight="1">
      <c r="A497" s="34"/>
      <c r="B497" s="34"/>
      <c r="C497" s="34"/>
      <c r="D497" s="34"/>
      <c r="E497" s="34"/>
      <c r="F497" s="34"/>
      <c r="G497" s="34"/>
      <c r="H497" s="34"/>
      <c r="I497" s="34"/>
      <c r="J497" s="34"/>
      <c r="K497" s="34"/>
      <c r="L497" s="34"/>
      <c r="M497" s="34"/>
      <c r="N497" s="34"/>
      <c r="O497" s="34"/>
      <c r="P497" s="34"/>
      <c r="Q497" s="34"/>
      <c r="R497" s="34"/>
      <c r="S497" s="34"/>
    </row>
    <row r="498" ht="15.75" customHeight="1">
      <c r="A498" s="34"/>
      <c r="B498" s="34"/>
      <c r="C498" s="34"/>
      <c r="D498" s="34"/>
      <c r="E498" s="34"/>
      <c r="F498" s="34"/>
      <c r="G498" s="34"/>
      <c r="H498" s="34"/>
      <c r="I498" s="34"/>
      <c r="J498" s="34"/>
      <c r="K498" s="34"/>
      <c r="L498" s="34"/>
      <c r="M498" s="34"/>
      <c r="N498" s="34"/>
      <c r="O498" s="34"/>
      <c r="P498" s="34"/>
      <c r="Q498" s="34"/>
      <c r="R498" s="34"/>
      <c r="S498" s="34"/>
    </row>
    <row r="499" ht="15.75" customHeight="1">
      <c r="A499" s="34"/>
      <c r="B499" s="34"/>
      <c r="C499" s="34"/>
      <c r="D499" s="34"/>
      <c r="E499" s="34"/>
      <c r="F499" s="34"/>
      <c r="G499" s="34"/>
      <c r="H499" s="34"/>
      <c r="I499" s="34"/>
      <c r="J499" s="34"/>
      <c r="K499" s="34"/>
      <c r="L499" s="34"/>
      <c r="M499" s="34"/>
      <c r="N499" s="34"/>
      <c r="O499" s="34"/>
      <c r="P499" s="34"/>
      <c r="Q499" s="34"/>
      <c r="R499" s="34"/>
      <c r="S499" s="34"/>
    </row>
    <row r="500" ht="15.75" customHeight="1">
      <c r="A500" s="34"/>
      <c r="B500" s="34"/>
      <c r="C500" s="34"/>
      <c r="D500" s="34"/>
      <c r="E500" s="34"/>
      <c r="F500" s="34"/>
      <c r="G500" s="34"/>
      <c r="H500" s="34"/>
      <c r="I500" s="34"/>
      <c r="J500" s="34"/>
      <c r="K500" s="34"/>
      <c r="L500" s="34"/>
      <c r="M500" s="34"/>
      <c r="N500" s="34"/>
      <c r="O500" s="34"/>
      <c r="P500" s="34"/>
      <c r="Q500" s="34"/>
      <c r="R500" s="34"/>
      <c r="S500" s="34"/>
    </row>
    <row r="501" ht="15.75" customHeight="1">
      <c r="A501" s="34"/>
      <c r="B501" s="34"/>
      <c r="C501" s="34"/>
      <c r="D501" s="34"/>
      <c r="E501" s="34"/>
      <c r="F501" s="34"/>
      <c r="G501" s="34"/>
      <c r="H501" s="34"/>
      <c r="I501" s="34"/>
      <c r="J501" s="34"/>
      <c r="K501" s="34"/>
      <c r="L501" s="34"/>
      <c r="M501" s="34"/>
      <c r="N501" s="34"/>
      <c r="O501" s="34"/>
      <c r="P501" s="34"/>
      <c r="Q501" s="34"/>
      <c r="R501" s="34"/>
      <c r="S501" s="34"/>
    </row>
    <row r="502" ht="15.75" customHeight="1">
      <c r="A502" s="34"/>
      <c r="B502" s="34"/>
      <c r="C502" s="34"/>
      <c r="D502" s="34"/>
      <c r="E502" s="34"/>
      <c r="F502" s="34"/>
      <c r="G502" s="34"/>
      <c r="H502" s="34"/>
      <c r="I502" s="34"/>
      <c r="J502" s="34"/>
      <c r="K502" s="34"/>
      <c r="L502" s="34"/>
      <c r="M502" s="34"/>
      <c r="N502" s="34"/>
      <c r="O502" s="34"/>
      <c r="P502" s="34"/>
      <c r="Q502" s="34"/>
      <c r="R502" s="34"/>
      <c r="S502" s="34"/>
    </row>
    <row r="503" ht="15.75" customHeight="1">
      <c r="A503" s="34"/>
      <c r="B503" s="34"/>
      <c r="C503" s="34"/>
      <c r="D503" s="34"/>
      <c r="E503" s="34"/>
      <c r="F503" s="34"/>
      <c r="G503" s="34"/>
      <c r="H503" s="34"/>
      <c r="I503" s="34"/>
      <c r="J503" s="34"/>
      <c r="K503" s="34"/>
      <c r="L503" s="34"/>
      <c r="M503" s="34"/>
      <c r="N503" s="34"/>
      <c r="O503" s="34"/>
      <c r="P503" s="34"/>
      <c r="Q503" s="34"/>
      <c r="R503" s="34"/>
      <c r="S503" s="34"/>
    </row>
    <row r="504" ht="15.75" customHeight="1">
      <c r="A504" s="34"/>
      <c r="B504" s="34"/>
      <c r="C504" s="34"/>
      <c r="D504" s="34"/>
      <c r="E504" s="34"/>
      <c r="F504" s="34"/>
      <c r="G504" s="34"/>
      <c r="H504" s="34"/>
      <c r="I504" s="34"/>
      <c r="J504" s="34"/>
      <c r="K504" s="34"/>
      <c r="L504" s="34"/>
      <c r="M504" s="34"/>
      <c r="N504" s="34"/>
      <c r="O504" s="34"/>
      <c r="P504" s="34"/>
      <c r="Q504" s="34"/>
      <c r="R504" s="34"/>
      <c r="S504" s="34"/>
    </row>
    <row r="505" ht="15.75" customHeight="1">
      <c r="A505" s="34"/>
      <c r="B505" s="34"/>
      <c r="C505" s="34"/>
      <c r="D505" s="34"/>
      <c r="E505" s="34"/>
      <c r="F505" s="34"/>
      <c r="G505" s="34"/>
      <c r="H505" s="34"/>
      <c r="I505" s="34"/>
      <c r="J505" s="34"/>
      <c r="K505" s="34"/>
      <c r="L505" s="34"/>
      <c r="M505" s="34"/>
      <c r="N505" s="34"/>
      <c r="O505" s="34"/>
      <c r="P505" s="34"/>
      <c r="Q505" s="34"/>
      <c r="R505" s="34"/>
      <c r="S505" s="34"/>
    </row>
    <row r="506" ht="15.75" customHeight="1">
      <c r="A506" s="34"/>
      <c r="B506" s="34"/>
      <c r="C506" s="34"/>
      <c r="D506" s="34"/>
      <c r="E506" s="34"/>
      <c r="F506" s="34"/>
      <c r="G506" s="34"/>
      <c r="H506" s="34"/>
      <c r="I506" s="34"/>
      <c r="J506" s="34"/>
      <c r="K506" s="34"/>
      <c r="L506" s="34"/>
      <c r="M506" s="34"/>
      <c r="N506" s="34"/>
      <c r="O506" s="34"/>
      <c r="P506" s="34"/>
      <c r="Q506" s="34"/>
      <c r="R506" s="34"/>
      <c r="S506" s="34"/>
    </row>
    <row r="507" ht="15.75" customHeight="1">
      <c r="A507" s="34"/>
      <c r="B507" s="34"/>
      <c r="C507" s="34"/>
      <c r="D507" s="34"/>
      <c r="E507" s="34"/>
      <c r="F507" s="34"/>
      <c r="G507" s="34"/>
      <c r="H507" s="34"/>
      <c r="I507" s="34"/>
      <c r="J507" s="34"/>
      <c r="K507" s="34"/>
      <c r="L507" s="34"/>
      <c r="M507" s="34"/>
      <c r="N507" s="34"/>
      <c r="O507" s="34"/>
      <c r="P507" s="34"/>
      <c r="Q507" s="34"/>
      <c r="R507" s="34"/>
      <c r="S507" s="34"/>
    </row>
    <row r="508" ht="15.75" customHeight="1">
      <c r="A508" s="34"/>
      <c r="B508" s="34"/>
      <c r="C508" s="11"/>
      <c r="D508" s="11"/>
      <c r="E508" s="11"/>
      <c r="F508" s="11"/>
      <c r="G508" s="11"/>
      <c r="H508" s="11"/>
      <c r="I508" s="11"/>
      <c r="J508" s="11"/>
      <c r="K508" s="34"/>
      <c r="L508" s="34"/>
      <c r="M508" s="34"/>
      <c r="N508" s="34"/>
      <c r="O508" s="34"/>
      <c r="P508" s="34"/>
      <c r="Q508" s="34"/>
      <c r="R508" s="34"/>
      <c r="S508" s="34"/>
    </row>
    <row r="509" ht="15.75" customHeight="1">
      <c r="A509" s="34"/>
      <c r="B509" s="34"/>
      <c r="C509" s="11"/>
      <c r="D509" s="11"/>
      <c r="E509" s="11"/>
      <c r="F509" s="11"/>
      <c r="G509" s="11"/>
      <c r="H509" s="11"/>
      <c r="I509" s="11"/>
      <c r="J509" s="11"/>
      <c r="K509" s="34"/>
      <c r="L509" s="34"/>
      <c r="M509" s="34"/>
      <c r="N509" s="34"/>
      <c r="O509" s="34"/>
      <c r="P509" s="34"/>
      <c r="Q509" s="34"/>
      <c r="R509" s="34"/>
      <c r="S509" s="34"/>
    </row>
    <row r="510" ht="15.75" customHeight="1">
      <c r="A510" s="34"/>
      <c r="B510" s="34"/>
      <c r="C510" s="11"/>
      <c r="D510" s="11"/>
      <c r="E510" s="11"/>
      <c r="F510" s="11"/>
      <c r="G510" s="11"/>
      <c r="H510" s="11"/>
      <c r="I510" s="11"/>
      <c r="J510" s="11"/>
      <c r="K510" s="34"/>
      <c r="L510" s="34"/>
      <c r="M510" s="34"/>
      <c r="N510" s="34"/>
      <c r="O510" s="34"/>
      <c r="P510" s="34"/>
      <c r="Q510" s="34"/>
      <c r="R510" s="34"/>
      <c r="S510" s="34"/>
    </row>
    <row r="511" ht="15.75" customHeight="1">
      <c r="A511" s="34"/>
      <c r="B511" s="34"/>
      <c r="C511" s="11"/>
      <c r="D511" s="11"/>
      <c r="E511" s="11"/>
      <c r="F511" s="11"/>
      <c r="G511" s="11"/>
      <c r="H511" s="11"/>
      <c r="I511" s="11"/>
      <c r="J511" s="11"/>
      <c r="K511" s="34"/>
      <c r="L511" s="34"/>
      <c r="M511" s="34"/>
      <c r="N511" s="34"/>
      <c r="O511" s="34"/>
      <c r="P511" s="34"/>
      <c r="Q511" s="34"/>
      <c r="R511" s="34"/>
      <c r="S511" s="34"/>
    </row>
    <row r="512" ht="15.75" customHeight="1">
      <c r="A512" s="34"/>
      <c r="B512" s="34"/>
      <c r="C512" s="11"/>
      <c r="D512" s="11"/>
      <c r="E512" s="11"/>
      <c r="F512" s="11"/>
      <c r="G512" s="11"/>
      <c r="H512" s="11"/>
      <c r="I512" s="11"/>
      <c r="J512" s="11"/>
      <c r="K512" s="34"/>
      <c r="L512" s="34"/>
      <c r="M512" s="34"/>
      <c r="N512" s="34"/>
      <c r="O512" s="34"/>
      <c r="P512" s="34"/>
      <c r="Q512" s="34"/>
      <c r="R512" s="34"/>
      <c r="S512" s="34"/>
    </row>
    <row r="513" ht="15.75" customHeight="1">
      <c r="A513" s="34"/>
      <c r="B513" s="34"/>
      <c r="C513" s="11"/>
      <c r="D513" s="11"/>
      <c r="E513" s="11"/>
      <c r="F513" s="11"/>
      <c r="G513" s="11"/>
      <c r="H513" s="11"/>
      <c r="I513" s="11"/>
      <c r="J513" s="11"/>
      <c r="K513" s="34"/>
      <c r="L513" s="34"/>
      <c r="M513" s="34"/>
      <c r="N513" s="34"/>
      <c r="O513" s="34"/>
      <c r="P513" s="34"/>
      <c r="Q513" s="34"/>
      <c r="R513" s="34"/>
      <c r="S513" s="34"/>
    </row>
    <row r="514" ht="15.75" customHeight="1">
      <c r="A514" s="34"/>
      <c r="B514" s="34"/>
      <c r="C514" s="11"/>
      <c r="D514" s="11"/>
      <c r="E514" s="11"/>
      <c r="F514" s="11"/>
      <c r="G514" s="11"/>
      <c r="H514" s="11"/>
      <c r="I514" s="11"/>
      <c r="J514" s="11"/>
      <c r="K514" s="34"/>
      <c r="L514" s="34"/>
      <c r="M514" s="34"/>
      <c r="N514" s="34"/>
      <c r="O514" s="34"/>
      <c r="P514" s="34"/>
      <c r="Q514" s="34"/>
      <c r="R514" s="34"/>
      <c r="S514" s="34"/>
    </row>
    <row r="515" ht="15.75" customHeight="1">
      <c r="A515" s="34"/>
      <c r="B515" s="34"/>
      <c r="C515" s="11"/>
      <c r="D515" s="11"/>
      <c r="E515" s="11"/>
      <c r="F515" s="11"/>
      <c r="G515" s="11"/>
      <c r="H515" s="11"/>
      <c r="I515" s="11"/>
      <c r="J515" s="11"/>
      <c r="K515" s="34"/>
      <c r="L515" s="34"/>
      <c r="M515" s="34"/>
      <c r="N515" s="34"/>
      <c r="O515" s="34"/>
      <c r="P515" s="34"/>
      <c r="Q515" s="34"/>
      <c r="R515" s="34"/>
      <c r="S515" s="34"/>
    </row>
    <row r="516" ht="15.75" customHeight="1">
      <c r="A516" s="34"/>
      <c r="B516" s="34"/>
      <c r="C516" s="11"/>
      <c r="D516" s="11"/>
      <c r="E516" s="11"/>
      <c r="F516" s="11"/>
      <c r="G516" s="11"/>
      <c r="H516" s="11"/>
      <c r="I516" s="11"/>
      <c r="J516" s="11"/>
      <c r="K516" s="34"/>
      <c r="L516" s="34"/>
      <c r="M516" s="34"/>
      <c r="N516" s="34"/>
      <c r="O516" s="34"/>
      <c r="P516" s="34"/>
      <c r="Q516" s="34"/>
      <c r="R516" s="34"/>
      <c r="S516" s="34"/>
    </row>
    <row r="517" ht="15.75" customHeight="1">
      <c r="A517" s="34"/>
      <c r="B517" s="34"/>
      <c r="C517" s="11"/>
      <c r="D517" s="11"/>
      <c r="E517" s="11"/>
      <c r="F517" s="11"/>
      <c r="G517" s="11"/>
      <c r="H517" s="11"/>
      <c r="I517" s="11"/>
      <c r="J517" s="11"/>
      <c r="K517" s="34"/>
      <c r="L517" s="34"/>
      <c r="M517" s="34"/>
      <c r="N517" s="34"/>
      <c r="O517" s="34"/>
      <c r="P517" s="34"/>
      <c r="Q517" s="34"/>
      <c r="R517" s="34"/>
      <c r="S517" s="34"/>
    </row>
    <row r="518" ht="15.75" customHeight="1">
      <c r="A518" s="34"/>
      <c r="B518" s="34"/>
      <c r="C518" s="11"/>
      <c r="D518" s="11"/>
      <c r="E518" s="11"/>
      <c r="F518" s="11"/>
      <c r="G518" s="11"/>
      <c r="H518" s="11"/>
      <c r="I518" s="11"/>
      <c r="J518" s="11"/>
      <c r="K518" s="34"/>
      <c r="L518" s="34"/>
      <c r="M518" s="34"/>
      <c r="N518" s="34"/>
      <c r="O518" s="34"/>
      <c r="P518" s="34"/>
      <c r="Q518" s="34"/>
      <c r="R518" s="34"/>
      <c r="S518" s="34"/>
    </row>
    <row r="519" ht="15.75" customHeight="1">
      <c r="A519" s="34"/>
      <c r="B519" s="34"/>
      <c r="C519" s="11"/>
      <c r="D519" s="11"/>
      <c r="E519" s="11"/>
      <c r="F519" s="11"/>
      <c r="G519" s="11"/>
      <c r="H519" s="11"/>
      <c r="I519" s="11"/>
      <c r="J519" s="11"/>
      <c r="K519" s="34"/>
      <c r="L519" s="34"/>
      <c r="M519" s="34"/>
      <c r="N519" s="34"/>
      <c r="O519" s="34"/>
      <c r="P519" s="34"/>
      <c r="Q519" s="34"/>
      <c r="R519" s="34"/>
      <c r="S519" s="34"/>
    </row>
    <row r="520" ht="15.75" customHeight="1">
      <c r="A520" s="34"/>
      <c r="B520" s="34"/>
      <c r="C520" s="11"/>
      <c r="D520" s="11"/>
      <c r="E520" s="11"/>
      <c r="F520" s="11"/>
      <c r="G520" s="11"/>
      <c r="H520" s="11"/>
      <c r="I520" s="11"/>
      <c r="J520" s="11"/>
      <c r="K520" s="34"/>
      <c r="L520" s="34"/>
      <c r="M520" s="34"/>
      <c r="N520" s="34"/>
      <c r="O520" s="34"/>
      <c r="P520" s="34"/>
      <c r="Q520" s="34"/>
      <c r="R520" s="34"/>
      <c r="S520" s="34"/>
    </row>
    <row r="521" ht="15.75" customHeight="1">
      <c r="A521" s="34"/>
      <c r="B521" s="34"/>
      <c r="C521" s="11"/>
      <c r="D521" s="11"/>
      <c r="E521" s="11"/>
      <c r="F521" s="11"/>
      <c r="G521" s="11"/>
      <c r="H521" s="11"/>
      <c r="I521" s="11"/>
      <c r="J521" s="11"/>
      <c r="K521" s="34"/>
      <c r="L521" s="34"/>
      <c r="M521" s="34"/>
      <c r="N521" s="34"/>
      <c r="O521" s="34"/>
      <c r="P521" s="34"/>
      <c r="Q521" s="34"/>
      <c r="R521" s="34"/>
      <c r="S521" s="34"/>
    </row>
    <row r="522" ht="15.75" customHeight="1">
      <c r="A522" s="34"/>
      <c r="B522" s="34"/>
      <c r="C522" s="11"/>
      <c r="D522" s="11"/>
      <c r="E522" s="11"/>
      <c r="F522" s="11"/>
      <c r="G522" s="11"/>
      <c r="H522" s="11"/>
      <c r="I522" s="11"/>
      <c r="J522" s="11"/>
      <c r="K522" s="34"/>
      <c r="L522" s="34"/>
      <c r="M522" s="34"/>
      <c r="N522" s="34"/>
      <c r="O522" s="34"/>
      <c r="P522" s="34"/>
      <c r="Q522" s="34"/>
      <c r="R522" s="34"/>
      <c r="S522" s="34"/>
    </row>
    <row r="523" ht="15.75" customHeight="1">
      <c r="A523" s="34"/>
      <c r="B523" s="34"/>
      <c r="C523" s="11"/>
      <c r="D523" s="11"/>
      <c r="E523" s="11"/>
      <c r="F523" s="11"/>
      <c r="G523" s="11"/>
      <c r="H523" s="11"/>
      <c r="I523" s="11"/>
      <c r="J523" s="11"/>
      <c r="K523" s="34"/>
      <c r="L523" s="34"/>
      <c r="M523" s="34"/>
      <c r="N523" s="34"/>
      <c r="O523" s="34"/>
      <c r="P523" s="34"/>
      <c r="Q523" s="34"/>
      <c r="R523" s="34"/>
      <c r="S523" s="34"/>
    </row>
    <row r="524" ht="15.75" customHeight="1">
      <c r="A524" s="34"/>
      <c r="B524" s="34"/>
      <c r="C524" s="11"/>
      <c r="D524" s="11"/>
      <c r="E524" s="11"/>
      <c r="F524" s="11"/>
      <c r="G524" s="11"/>
      <c r="H524" s="11"/>
      <c r="I524" s="11"/>
      <c r="J524" s="11"/>
      <c r="K524" s="34"/>
      <c r="L524" s="34"/>
      <c r="M524" s="34"/>
      <c r="N524" s="34"/>
      <c r="O524" s="34"/>
      <c r="P524" s="34"/>
      <c r="Q524" s="34"/>
      <c r="R524" s="34"/>
      <c r="S524" s="34"/>
    </row>
    <row r="525" ht="15.75" customHeight="1">
      <c r="A525" s="34"/>
      <c r="B525" s="34"/>
      <c r="C525" s="11"/>
      <c r="D525" s="11"/>
      <c r="E525" s="11"/>
      <c r="F525" s="11"/>
      <c r="G525" s="11"/>
      <c r="H525" s="11"/>
      <c r="I525" s="11"/>
      <c r="J525" s="11"/>
      <c r="K525" s="34"/>
      <c r="L525" s="34"/>
      <c r="M525" s="34"/>
      <c r="N525" s="34"/>
      <c r="O525" s="34"/>
      <c r="P525" s="34"/>
      <c r="Q525" s="34"/>
      <c r="R525" s="34"/>
      <c r="S525" s="34"/>
    </row>
    <row r="526" ht="15.75" customHeight="1">
      <c r="A526" s="34"/>
      <c r="B526" s="34"/>
      <c r="C526" s="11"/>
      <c r="D526" s="11"/>
      <c r="E526" s="11"/>
      <c r="F526" s="11"/>
      <c r="G526" s="11"/>
      <c r="H526" s="11"/>
      <c r="I526" s="11"/>
      <c r="J526" s="11"/>
      <c r="K526" s="34"/>
      <c r="L526" s="34"/>
      <c r="M526" s="34"/>
      <c r="N526" s="34"/>
      <c r="O526" s="34"/>
      <c r="P526" s="34"/>
      <c r="Q526" s="34"/>
      <c r="R526" s="34"/>
      <c r="S526" s="34"/>
    </row>
    <row r="527" ht="15.75" customHeight="1">
      <c r="A527" s="34"/>
      <c r="B527" s="34"/>
      <c r="C527" s="11"/>
      <c r="D527" s="11"/>
      <c r="E527" s="11"/>
      <c r="F527" s="11"/>
      <c r="G527" s="11"/>
      <c r="H527" s="11"/>
      <c r="I527" s="11"/>
      <c r="J527" s="11"/>
      <c r="K527" s="34"/>
      <c r="L527" s="34"/>
      <c r="M527" s="34"/>
      <c r="N527" s="34"/>
      <c r="O527" s="34"/>
      <c r="P527" s="34"/>
      <c r="Q527" s="34"/>
      <c r="R527" s="34"/>
      <c r="S527" s="34"/>
    </row>
    <row r="528" ht="15.75" customHeight="1">
      <c r="A528" s="34"/>
      <c r="B528" s="34"/>
      <c r="C528" s="11"/>
      <c r="D528" s="11"/>
      <c r="E528" s="11"/>
      <c r="F528" s="11"/>
      <c r="G528" s="11"/>
      <c r="H528" s="11"/>
      <c r="I528" s="11"/>
      <c r="J528" s="11"/>
      <c r="K528" s="34"/>
      <c r="L528" s="34"/>
      <c r="M528" s="34"/>
      <c r="N528" s="34"/>
      <c r="O528" s="34"/>
      <c r="P528" s="34"/>
      <c r="Q528" s="34"/>
      <c r="R528" s="34"/>
      <c r="S528" s="34"/>
    </row>
    <row r="529" ht="15.75" customHeight="1">
      <c r="A529" s="34"/>
      <c r="B529" s="34"/>
      <c r="C529" s="11"/>
      <c r="D529" s="11"/>
      <c r="E529" s="11"/>
      <c r="F529" s="11"/>
      <c r="G529" s="11"/>
      <c r="H529" s="11"/>
      <c r="I529" s="11"/>
      <c r="J529" s="11"/>
      <c r="K529" s="34"/>
      <c r="L529" s="34"/>
      <c r="M529" s="34"/>
      <c r="N529" s="34"/>
      <c r="O529" s="34"/>
      <c r="P529" s="34"/>
      <c r="Q529" s="34"/>
      <c r="R529" s="34"/>
      <c r="S529" s="34"/>
    </row>
    <row r="530" ht="15.75" customHeight="1">
      <c r="A530" s="34"/>
      <c r="B530" s="34"/>
      <c r="C530" s="11"/>
      <c r="D530" s="11"/>
      <c r="E530" s="11"/>
      <c r="F530" s="11"/>
      <c r="G530" s="11"/>
      <c r="H530" s="11"/>
      <c r="I530" s="11"/>
      <c r="J530" s="11"/>
      <c r="K530" s="34"/>
      <c r="L530" s="34"/>
      <c r="M530" s="34"/>
      <c r="N530" s="34"/>
      <c r="O530" s="34"/>
      <c r="P530" s="34"/>
      <c r="Q530" s="34"/>
      <c r="R530" s="34"/>
      <c r="S530" s="34"/>
    </row>
    <row r="531" ht="15.75" customHeight="1">
      <c r="A531" s="34"/>
      <c r="B531" s="34"/>
      <c r="C531" s="11"/>
      <c r="D531" s="11"/>
      <c r="E531" s="11"/>
      <c r="F531" s="11"/>
      <c r="G531" s="11"/>
      <c r="H531" s="11"/>
      <c r="I531" s="11"/>
      <c r="J531" s="11"/>
      <c r="K531" s="34"/>
      <c r="L531" s="34"/>
      <c r="M531" s="34"/>
      <c r="N531" s="34"/>
      <c r="O531" s="34"/>
      <c r="P531" s="34"/>
      <c r="Q531" s="34"/>
      <c r="R531" s="34"/>
      <c r="S531" s="34"/>
    </row>
    <row r="532" ht="15.75" customHeight="1">
      <c r="A532" s="34"/>
      <c r="B532" s="34"/>
      <c r="C532" s="11"/>
      <c r="D532" s="11"/>
      <c r="E532" s="11"/>
      <c r="F532" s="11"/>
      <c r="G532" s="11"/>
      <c r="H532" s="11"/>
      <c r="I532" s="11"/>
      <c r="J532" s="11"/>
      <c r="K532" s="34"/>
      <c r="L532" s="34"/>
      <c r="M532" s="34"/>
      <c r="N532" s="34"/>
      <c r="O532" s="34"/>
      <c r="P532" s="34"/>
      <c r="Q532" s="34"/>
      <c r="R532" s="34"/>
      <c r="S532" s="34"/>
    </row>
    <row r="533" ht="15.75" customHeight="1">
      <c r="A533" s="34"/>
      <c r="B533" s="34"/>
      <c r="C533" s="11"/>
      <c r="D533" s="11"/>
      <c r="E533" s="11"/>
      <c r="F533" s="11"/>
      <c r="G533" s="11"/>
      <c r="H533" s="11"/>
      <c r="I533" s="11"/>
      <c r="J533" s="11"/>
      <c r="K533" s="34"/>
      <c r="L533" s="34"/>
      <c r="M533" s="34"/>
      <c r="N533" s="34"/>
      <c r="O533" s="34"/>
      <c r="P533" s="34"/>
      <c r="Q533" s="34"/>
      <c r="R533" s="34"/>
      <c r="S533" s="34"/>
    </row>
    <row r="534" ht="15.75" customHeight="1">
      <c r="A534" s="34"/>
      <c r="B534" s="34"/>
      <c r="C534" s="11"/>
      <c r="D534" s="11"/>
      <c r="E534" s="11"/>
      <c r="F534" s="11"/>
      <c r="G534" s="11"/>
      <c r="H534" s="11"/>
      <c r="I534" s="11"/>
      <c r="J534" s="11"/>
      <c r="K534" s="34"/>
      <c r="L534" s="34"/>
      <c r="M534" s="34"/>
      <c r="N534" s="34"/>
      <c r="O534" s="34"/>
      <c r="P534" s="34"/>
      <c r="Q534" s="34"/>
      <c r="R534" s="34"/>
      <c r="S534" s="34"/>
    </row>
    <row r="535" ht="15.75" customHeight="1">
      <c r="A535" s="34"/>
      <c r="B535" s="34"/>
      <c r="C535" s="11"/>
      <c r="D535" s="11"/>
      <c r="E535" s="11"/>
      <c r="F535" s="11"/>
      <c r="G535" s="11"/>
      <c r="H535" s="11"/>
      <c r="I535" s="11"/>
      <c r="J535" s="11"/>
      <c r="K535" s="34"/>
      <c r="L535" s="34"/>
      <c r="M535" s="34"/>
      <c r="N535" s="34"/>
      <c r="O535" s="34"/>
      <c r="P535" s="34"/>
      <c r="Q535" s="34"/>
      <c r="R535" s="34"/>
      <c r="S535" s="34"/>
    </row>
    <row r="536" ht="15.75" customHeight="1">
      <c r="B536" s="11"/>
      <c r="C536" s="11"/>
      <c r="D536" s="11"/>
      <c r="E536" s="11"/>
      <c r="F536" s="11"/>
      <c r="G536" s="11"/>
      <c r="H536" s="11"/>
      <c r="I536" s="11"/>
      <c r="J536" s="11"/>
      <c r="K536" s="11"/>
      <c r="L536" s="34"/>
      <c r="M536" s="34"/>
      <c r="N536" s="34"/>
      <c r="O536" s="34"/>
      <c r="P536" s="34"/>
      <c r="Q536" s="34"/>
      <c r="R536" s="34"/>
      <c r="S536" s="34"/>
    </row>
    <row r="537" ht="15.75" customHeight="1">
      <c r="B537" s="11"/>
      <c r="C537" s="11"/>
      <c r="D537" s="11"/>
      <c r="E537" s="11"/>
      <c r="F537" s="11"/>
      <c r="G537" s="11"/>
      <c r="H537" s="11"/>
      <c r="I537" s="11"/>
      <c r="J537" s="11"/>
      <c r="K537" s="11"/>
      <c r="L537" s="34"/>
      <c r="M537" s="34"/>
      <c r="N537" s="34"/>
      <c r="O537" s="34"/>
      <c r="P537" s="34"/>
      <c r="Q537" s="34"/>
      <c r="R537" s="34"/>
      <c r="S537" s="34"/>
    </row>
    <row r="538" ht="15.75" customHeight="1">
      <c r="B538" s="11"/>
      <c r="C538" s="11"/>
      <c r="D538" s="11"/>
      <c r="E538" s="11"/>
      <c r="F538" s="11"/>
      <c r="G538" s="11"/>
      <c r="H538" s="11"/>
      <c r="I538" s="11"/>
      <c r="J538" s="11"/>
      <c r="K538" s="11"/>
      <c r="L538" s="34"/>
      <c r="M538" s="34"/>
      <c r="N538" s="34"/>
      <c r="O538" s="34"/>
      <c r="P538" s="34"/>
      <c r="Q538" s="34"/>
      <c r="R538" s="34"/>
      <c r="S538" s="34"/>
    </row>
    <row r="539" ht="15.75" customHeight="1">
      <c r="B539" s="11"/>
      <c r="C539" s="11"/>
      <c r="D539" s="11"/>
      <c r="E539" s="11"/>
      <c r="F539" s="11"/>
      <c r="G539" s="11"/>
      <c r="H539" s="11"/>
      <c r="I539" s="11"/>
      <c r="J539" s="11"/>
      <c r="K539" s="11"/>
      <c r="L539" s="34"/>
      <c r="M539" s="34"/>
      <c r="N539" s="34"/>
      <c r="O539" s="34"/>
      <c r="P539" s="34"/>
      <c r="Q539" s="34"/>
      <c r="R539" s="34"/>
      <c r="S539" s="34"/>
    </row>
    <row r="540" ht="15.75" customHeight="1">
      <c r="B540" s="11"/>
      <c r="C540" s="11"/>
      <c r="D540" s="11"/>
      <c r="E540" s="11"/>
      <c r="F540" s="11"/>
      <c r="G540" s="11"/>
      <c r="H540" s="11"/>
      <c r="I540" s="11"/>
      <c r="J540" s="11"/>
      <c r="K540" s="11"/>
      <c r="L540" s="34"/>
      <c r="M540" s="34"/>
      <c r="N540" s="34"/>
      <c r="O540" s="34"/>
      <c r="P540" s="34"/>
      <c r="Q540" s="34"/>
      <c r="R540" s="34"/>
      <c r="S540" s="34"/>
    </row>
    <row r="541" ht="15.75" customHeight="1">
      <c r="B541" s="11"/>
      <c r="C541" s="11"/>
      <c r="D541" s="11"/>
      <c r="E541" s="11"/>
      <c r="F541" s="11"/>
      <c r="G541" s="11"/>
      <c r="H541" s="11"/>
      <c r="I541" s="11"/>
      <c r="J541" s="11"/>
      <c r="K541" s="11"/>
      <c r="L541" s="34"/>
      <c r="M541" s="11"/>
      <c r="N541" s="11"/>
      <c r="O541" s="11"/>
      <c r="P541" s="11"/>
      <c r="Q541" s="11"/>
      <c r="R541" s="11"/>
      <c r="S541" s="34"/>
    </row>
    <row r="542" ht="15.75" customHeight="1">
      <c r="B542" s="11"/>
      <c r="C542" s="11"/>
      <c r="D542" s="11"/>
      <c r="E542" s="11"/>
      <c r="F542" s="11"/>
      <c r="G542" s="11"/>
      <c r="H542" s="11"/>
      <c r="I542" s="11"/>
      <c r="J542" s="11"/>
      <c r="K542" s="11"/>
      <c r="L542" s="11"/>
      <c r="M542" s="11"/>
      <c r="N542" s="11"/>
      <c r="O542" s="11"/>
      <c r="P542" s="11"/>
      <c r="Q542" s="11"/>
      <c r="R542" s="11"/>
    </row>
    <row r="543" ht="15.75" customHeight="1">
      <c r="B543" s="11"/>
      <c r="C543" s="11"/>
      <c r="D543" s="11"/>
      <c r="E543" s="11"/>
      <c r="F543" s="11"/>
      <c r="G543" s="11"/>
      <c r="H543" s="11"/>
      <c r="I543" s="11"/>
      <c r="J543" s="11"/>
      <c r="K543" s="11"/>
      <c r="L543" s="11"/>
      <c r="M543" s="11"/>
      <c r="N543" s="11"/>
      <c r="O543" s="11"/>
      <c r="P543" s="11"/>
      <c r="Q543" s="11"/>
      <c r="R543" s="11"/>
    </row>
    <row r="544" ht="15.75" customHeight="1">
      <c r="B544" s="11"/>
      <c r="C544" s="11"/>
      <c r="D544" s="11"/>
      <c r="E544" s="11"/>
      <c r="F544" s="11"/>
      <c r="G544" s="11"/>
      <c r="H544" s="11"/>
      <c r="I544" s="11"/>
      <c r="J544" s="11"/>
      <c r="K544" s="11"/>
      <c r="L544" s="11"/>
      <c r="M544" s="11"/>
      <c r="N544" s="11"/>
      <c r="O544" s="11"/>
      <c r="P544" s="11"/>
      <c r="Q544" s="11"/>
      <c r="R544" s="11"/>
    </row>
    <row r="545" ht="15.75" customHeight="1">
      <c r="B545" s="11"/>
      <c r="C545" s="11"/>
      <c r="D545" s="11"/>
      <c r="E545" s="11"/>
      <c r="F545" s="11"/>
      <c r="G545" s="11"/>
      <c r="H545" s="11"/>
      <c r="I545" s="11"/>
      <c r="J545" s="11"/>
      <c r="K545" s="11"/>
      <c r="L545" s="11"/>
      <c r="M545" s="11"/>
      <c r="N545" s="11"/>
      <c r="O545" s="11"/>
      <c r="P545" s="11"/>
      <c r="Q545" s="11"/>
      <c r="R545" s="11"/>
    </row>
    <row r="546" ht="15.75" customHeight="1">
      <c r="B546" s="11"/>
      <c r="C546" s="11"/>
      <c r="D546" s="11"/>
      <c r="E546" s="11"/>
      <c r="F546" s="11"/>
      <c r="G546" s="11"/>
      <c r="H546" s="11"/>
      <c r="I546" s="11"/>
      <c r="J546" s="11"/>
      <c r="K546" s="11"/>
      <c r="L546" s="11"/>
      <c r="M546" s="11"/>
      <c r="N546" s="11"/>
      <c r="O546" s="11"/>
      <c r="P546" s="11"/>
      <c r="Q546" s="11"/>
      <c r="R546" s="11"/>
    </row>
    <row r="547" ht="15.75" customHeight="1">
      <c r="B547" s="11"/>
      <c r="C547" s="11"/>
      <c r="D547" s="11"/>
      <c r="E547" s="11"/>
      <c r="F547" s="11"/>
      <c r="G547" s="11"/>
      <c r="H547" s="11"/>
      <c r="I547" s="11"/>
      <c r="J547" s="11"/>
      <c r="K547" s="11"/>
      <c r="L547" s="11"/>
      <c r="M547" s="11"/>
      <c r="N547" s="11"/>
      <c r="O547" s="11"/>
      <c r="P547" s="11"/>
      <c r="Q547" s="11"/>
      <c r="R547" s="11"/>
    </row>
    <row r="548" ht="15.75" customHeight="1">
      <c r="B548" s="11"/>
      <c r="C548" s="11"/>
      <c r="D548" s="11"/>
      <c r="E548" s="11"/>
      <c r="F548" s="11"/>
      <c r="G548" s="11"/>
      <c r="H548" s="11"/>
      <c r="I548" s="11"/>
      <c r="J548" s="11"/>
      <c r="K548" s="11"/>
      <c r="L548" s="11"/>
      <c r="M548" s="11"/>
      <c r="N548" s="11"/>
      <c r="O548" s="11"/>
      <c r="P548" s="11"/>
      <c r="Q548" s="11"/>
      <c r="R548" s="11"/>
    </row>
    <row r="549" ht="15.75" customHeight="1">
      <c r="B549" s="11"/>
      <c r="C549" s="11"/>
      <c r="D549" s="11"/>
      <c r="E549" s="11"/>
      <c r="F549" s="11"/>
      <c r="G549" s="11"/>
      <c r="H549" s="11"/>
      <c r="I549" s="11"/>
      <c r="J549" s="11"/>
      <c r="K549" s="11"/>
      <c r="L549" s="11"/>
      <c r="M549" s="11"/>
      <c r="N549" s="11"/>
      <c r="O549" s="11"/>
      <c r="P549" s="11"/>
      <c r="Q549" s="11"/>
      <c r="R549" s="11"/>
    </row>
    <row r="550" ht="15.75" customHeight="1">
      <c r="B550" s="11"/>
      <c r="C550" s="11"/>
      <c r="D550" s="11"/>
      <c r="E550" s="11"/>
      <c r="F550" s="11"/>
      <c r="G550" s="11"/>
      <c r="H550" s="11"/>
      <c r="I550" s="11"/>
      <c r="J550" s="11"/>
      <c r="K550" s="11"/>
      <c r="L550" s="11"/>
      <c r="M550" s="11"/>
      <c r="N550" s="11"/>
      <c r="O550" s="11"/>
      <c r="P550" s="11"/>
      <c r="Q550" s="11"/>
      <c r="R550" s="11"/>
    </row>
    <row r="551" ht="15.75" customHeight="1">
      <c r="B551" s="11"/>
      <c r="C551" s="11"/>
      <c r="D551" s="11"/>
      <c r="E551" s="11"/>
      <c r="F551" s="11"/>
      <c r="G551" s="11"/>
      <c r="H551" s="11"/>
      <c r="I551" s="11"/>
      <c r="J551" s="11"/>
      <c r="K551" s="11"/>
      <c r="L551" s="11"/>
      <c r="M551" s="11"/>
      <c r="N551" s="11"/>
      <c r="O551" s="11"/>
      <c r="P551" s="11"/>
      <c r="Q551" s="11"/>
      <c r="R551" s="11"/>
    </row>
    <row r="552" ht="15.75" customHeight="1">
      <c r="B552" s="11"/>
      <c r="C552" s="11"/>
      <c r="D552" s="11"/>
      <c r="E552" s="11"/>
      <c r="F552" s="11"/>
      <c r="G552" s="11"/>
      <c r="H552" s="11"/>
      <c r="I552" s="11"/>
      <c r="J552" s="11"/>
      <c r="K552" s="11"/>
      <c r="L552" s="11"/>
      <c r="M552" s="11"/>
      <c r="N552" s="11"/>
      <c r="O552" s="11"/>
      <c r="P552" s="11"/>
      <c r="Q552" s="11"/>
      <c r="R552" s="11"/>
    </row>
    <row r="553" ht="15.75" customHeight="1">
      <c r="B553" s="11"/>
      <c r="C553" s="11"/>
      <c r="D553" s="11"/>
      <c r="E553" s="11"/>
      <c r="F553" s="11"/>
      <c r="G553" s="11"/>
      <c r="H553" s="11"/>
      <c r="I553" s="11"/>
      <c r="J553" s="11"/>
      <c r="K553" s="11"/>
      <c r="L553" s="11"/>
      <c r="M553" s="11"/>
      <c r="N553" s="11"/>
      <c r="O553" s="11"/>
      <c r="P553" s="11"/>
      <c r="Q553" s="11"/>
      <c r="R553" s="11"/>
    </row>
    <row r="554" ht="15.75" customHeight="1">
      <c r="B554" s="11"/>
      <c r="C554" s="11"/>
      <c r="D554" s="11"/>
      <c r="E554" s="11"/>
      <c r="F554" s="11"/>
      <c r="G554" s="11"/>
      <c r="H554" s="11"/>
      <c r="I554" s="11"/>
      <c r="J554" s="11"/>
      <c r="K554" s="11"/>
      <c r="L554" s="11"/>
      <c r="M554" s="11"/>
      <c r="N554" s="11"/>
      <c r="O554" s="11"/>
      <c r="P554" s="11"/>
      <c r="Q554" s="11"/>
      <c r="R554" s="11"/>
    </row>
    <row r="555" ht="15.75" customHeight="1">
      <c r="B555" s="11"/>
      <c r="C555" s="11"/>
      <c r="D555" s="11"/>
      <c r="E555" s="11"/>
      <c r="F555" s="11"/>
      <c r="G555" s="11"/>
      <c r="H555" s="11"/>
      <c r="I555" s="11"/>
      <c r="J555" s="11"/>
      <c r="K555" s="11"/>
      <c r="L555" s="11"/>
      <c r="M555" s="11"/>
      <c r="N555" s="11"/>
      <c r="O555" s="11"/>
      <c r="P555" s="11"/>
      <c r="Q555" s="11"/>
      <c r="R555" s="11"/>
    </row>
    <row r="556" ht="15.75" customHeight="1">
      <c r="B556" s="11"/>
      <c r="C556" s="11"/>
      <c r="D556" s="11"/>
      <c r="E556" s="11"/>
      <c r="F556" s="11"/>
      <c r="G556" s="11"/>
      <c r="H556" s="11"/>
      <c r="I556" s="11"/>
      <c r="J556" s="11"/>
      <c r="K556" s="11"/>
      <c r="L556" s="11"/>
      <c r="M556" s="11"/>
      <c r="N556" s="11"/>
      <c r="O556" s="11"/>
      <c r="P556" s="11"/>
      <c r="Q556" s="11"/>
      <c r="R556" s="11"/>
    </row>
    <row r="557" ht="15.75" customHeight="1">
      <c r="B557" s="11"/>
      <c r="C557" s="11"/>
      <c r="D557" s="11"/>
      <c r="E557" s="11"/>
      <c r="F557" s="11"/>
      <c r="G557" s="11"/>
      <c r="H557" s="11"/>
      <c r="I557" s="11"/>
      <c r="J557" s="11"/>
      <c r="K557" s="11"/>
      <c r="L557" s="11"/>
      <c r="M557" s="11"/>
      <c r="N557" s="11"/>
      <c r="O557" s="11"/>
      <c r="P557" s="11"/>
      <c r="Q557" s="11"/>
      <c r="R557" s="11"/>
    </row>
    <row r="558" ht="15.75" customHeight="1">
      <c r="B558" s="11"/>
      <c r="C558" s="11"/>
      <c r="D558" s="11"/>
      <c r="E558" s="11"/>
      <c r="F558" s="11"/>
      <c r="G558" s="11"/>
      <c r="H558" s="11"/>
      <c r="I558" s="11"/>
      <c r="J558" s="11"/>
      <c r="K558" s="11"/>
      <c r="L558" s="11"/>
      <c r="M558" s="11"/>
      <c r="N558" s="11"/>
      <c r="O558" s="11"/>
      <c r="P558" s="11"/>
      <c r="Q558" s="11"/>
      <c r="R558" s="11"/>
    </row>
    <row r="559" ht="15.75" customHeight="1">
      <c r="B559" s="11"/>
      <c r="C559" s="11"/>
      <c r="D559" s="11"/>
      <c r="E559" s="11"/>
      <c r="F559" s="11"/>
      <c r="G559" s="11"/>
      <c r="H559" s="11"/>
      <c r="I559" s="11"/>
      <c r="J559" s="11"/>
      <c r="K559" s="11"/>
      <c r="L559" s="11"/>
      <c r="M559" s="11"/>
      <c r="N559" s="11"/>
      <c r="O559" s="11"/>
      <c r="P559" s="11"/>
      <c r="Q559" s="11"/>
      <c r="R559" s="11"/>
    </row>
    <row r="560" ht="15.75" customHeight="1">
      <c r="B560" s="11"/>
      <c r="C560" s="11"/>
      <c r="D560" s="11"/>
      <c r="E560" s="11"/>
      <c r="F560" s="11"/>
      <c r="G560" s="11"/>
      <c r="H560" s="11"/>
      <c r="I560" s="11"/>
      <c r="J560" s="11"/>
      <c r="K560" s="11"/>
      <c r="L560" s="11"/>
      <c r="M560" s="11"/>
      <c r="N560" s="11"/>
      <c r="O560" s="11"/>
      <c r="P560" s="11"/>
      <c r="Q560" s="11"/>
      <c r="R560" s="11"/>
    </row>
    <row r="561" ht="15.75" customHeight="1">
      <c r="B561" s="11"/>
      <c r="C561" s="11"/>
      <c r="D561" s="11"/>
      <c r="E561" s="11"/>
      <c r="F561" s="11"/>
      <c r="G561" s="11"/>
      <c r="H561" s="11"/>
      <c r="I561" s="11"/>
      <c r="J561" s="11"/>
      <c r="K561" s="11"/>
      <c r="L561" s="11"/>
      <c r="M561" s="11"/>
      <c r="N561" s="11"/>
      <c r="O561" s="11"/>
      <c r="P561" s="11"/>
      <c r="Q561" s="11"/>
      <c r="R561" s="11"/>
    </row>
    <row r="562" ht="15.75" customHeight="1">
      <c r="B562" s="11"/>
      <c r="C562" s="11"/>
      <c r="D562" s="11"/>
      <c r="E562" s="11"/>
      <c r="F562" s="11"/>
      <c r="G562" s="11"/>
      <c r="H562" s="11"/>
      <c r="I562" s="11"/>
      <c r="J562" s="11"/>
      <c r="K562" s="11"/>
      <c r="L562" s="11"/>
      <c r="M562" s="11"/>
      <c r="N562" s="11"/>
      <c r="O562" s="11"/>
      <c r="P562" s="11"/>
      <c r="Q562" s="11"/>
      <c r="R562" s="11"/>
    </row>
    <row r="563" ht="15.75" customHeight="1">
      <c r="B563" s="11"/>
      <c r="C563" s="11"/>
      <c r="D563" s="11"/>
      <c r="E563" s="11"/>
      <c r="F563" s="11"/>
      <c r="G563" s="11"/>
      <c r="H563" s="11"/>
      <c r="I563" s="11"/>
      <c r="J563" s="11"/>
      <c r="K563" s="11"/>
      <c r="L563" s="11"/>
      <c r="M563" s="11"/>
      <c r="N563" s="11"/>
      <c r="O563" s="11"/>
      <c r="P563" s="11"/>
      <c r="Q563" s="11"/>
      <c r="R563" s="11"/>
    </row>
    <row r="564" ht="15.75" customHeight="1">
      <c r="B564" s="11"/>
      <c r="C564" s="11"/>
      <c r="D564" s="11"/>
      <c r="E564" s="11"/>
      <c r="F564" s="11"/>
      <c r="G564" s="11"/>
      <c r="H564" s="11"/>
      <c r="I564" s="11"/>
      <c r="J564" s="11"/>
      <c r="K564" s="11"/>
      <c r="L564" s="11"/>
      <c r="M564" s="11"/>
      <c r="N564" s="11"/>
      <c r="O564" s="11"/>
      <c r="P564" s="11"/>
      <c r="Q564" s="11"/>
      <c r="R564" s="11"/>
    </row>
    <row r="565" ht="15.75" customHeight="1">
      <c r="B565" s="11"/>
      <c r="C565" s="11"/>
      <c r="D565" s="11"/>
      <c r="E565" s="11"/>
      <c r="F565" s="11"/>
      <c r="G565" s="11"/>
      <c r="H565" s="11"/>
      <c r="I565" s="11"/>
      <c r="J565" s="11"/>
      <c r="K565" s="11"/>
      <c r="L565" s="11"/>
      <c r="M565" s="11"/>
      <c r="N565" s="11"/>
      <c r="O565" s="11"/>
      <c r="P565" s="11"/>
      <c r="Q565" s="11"/>
      <c r="R565" s="11"/>
    </row>
    <row r="566" ht="15.75" customHeight="1">
      <c r="B566" s="11"/>
      <c r="C566" s="11"/>
      <c r="D566" s="11"/>
      <c r="E566" s="11"/>
      <c r="F566" s="11"/>
      <c r="G566" s="11"/>
      <c r="H566" s="11"/>
      <c r="I566" s="11"/>
      <c r="J566" s="11"/>
      <c r="K566" s="11"/>
      <c r="L566" s="11"/>
      <c r="M566" s="11"/>
      <c r="N566" s="11"/>
      <c r="O566" s="11"/>
      <c r="P566" s="11"/>
      <c r="Q566" s="11"/>
      <c r="R566" s="11"/>
    </row>
    <row r="567" ht="15.75" customHeight="1">
      <c r="B567" s="11"/>
      <c r="C567" s="11"/>
      <c r="D567" s="11"/>
      <c r="E567" s="11"/>
      <c r="F567" s="11"/>
      <c r="G567" s="11"/>
      <c r="H567" s="11"/>
      <c r="I567" s="11"/>
      <c r="J567" s="11"/>
      <c r="K567" s="11"/>
      <c r="L567" s="11"/>
      <c r="M567" s="11"/>
      <c r="N567" s="11"/>
      <c r="O567" s="11"/>
      <c r="P567" s="11"/>
      <c r="Q567" s="11"/>
      <c r="R567" s="11"/>
    </row>
    <row r="568" ht="15.75" customHeight="1">
      <c r="B568" s="11"/>
      <c r="C568" s="11"/>
      <c r="D568" s="11"/>
      <c r="E568" s="11"/>
      <c r="F568" s="11"/>
      <c r="G568" s="11"/>
      <c r="H568" s="11"/>
      <c r="I568" s="11"/>
      <c r="J568" s="11"/>
      <c r="K568" s="11"/>
      <c r="L568" s="11"/>
      <c r="M568" s="11"/>
      <c r="N568" s="11"/>
      <c r="O568" s="11"/>
      <c r="P568" s="11"/>
      <c r="Q568" s="11"/>
      <c r="R568" s="11"/>
    </row>
    <row r="569" ht="15.75" customHeight="1">
      <c r="B569" s="11"/>
      <c r="C569" s="11"/>
      <c r="D569" s="11"/>
      <c r="E569" s="11"/>
      <c r="F569" s="11"/>
      <c r="G569" s="11"/>
      <c r="H569" s="11"/>
      <c r="I569" s="11"/>
      <c r="J569" s="11"/>
      <c r="K569" s="11"/>
      <c r="L569" s="11"/>
      <c r="M569" s="11"/>
      <c r="N569" s="11"/>
      <c r="O569" s="11"/>
      <c r="P569" s="11"/>
      <c r="Q569" s="11"/>
      <c r="R569" s="11"/>
    </row>
    <row r="570" ht="15.75" customHeight="1">
      <c r="B570" s="11"/>
      <c r="C570" s="11"/>
      <c r="D570" s="11"/>
      <c r="E570" s="11"/>
      <c r="F570" s="11"/>
      <c r="G570" s="11"/>
      <c r="H570" s="11"/>
      <c r="I570" s="11"/>
      <c r="J570" s="11"/>
      <c r="K570" s="11"/>
      <c r="L570" s="11"/>
      <c r="M570" s="11"/>
      <c r="N570" s="11"/>
      <c r="O570" s="11"/>
      <c r="P570" s="11"/>
      <c r="Q570" s="11"/>
      <c r="R570" s="11"/>
    </row>
    <row r="571" ht="15.75" customHeight="1">
      <c r="B571" s="11"/>
      <c r="C571" s="11"/>
      <c r="D571" s="11"/>
      <c r="E571" s="11"/>
      <c r="F571" s="11"/>
      <c r="G571" s="11"/>
      <c r="H571" s="11"/>
      <c r="I571" s="11"/>
      <c r="J571" s="11"/>
      <c r="K571" s="11"/>
      <c r="L571" s="11"/>
      <c r="M571" s="11"/>
      <c r="N571" s="11"/>
      <c r="O571" s="11"/>
      <c r="P571" s="11"/>
      <c r="Q571" s="11"/>
      <c r="R571" s="11"/>
    </row>
    <row r="572" ht="15.75" customHeight="1">
      <c r="B572" s="11"/>
      <c r="C572" s="11"/>
      <c r="D572" s="11"/>
      <c r="E572" s="11"/>
      <c r="F572" s="11"/>
      <c r="G572" s="11"/>
      <c r="H572" s="11"/>
      <c r="I572" s="11"/>
      <c r="J572" s="11"/>
      <c r="K572" s="11"/>
      <c r="L572" s="11"/>
      <c r="M572" s="11"/>
      <c r="N572" s="11"/>
      <c r="O572" s="11"/>
      <c r="P572" s="11"/>
      <c r="Q572" s="11"/>
      <c r="R572" s="11"/>
    </row>
    <row r="573" ht="15.75" customHeight="1">
      <c r="B573" s="11"/>
      <c r="C573" s="11"/>
      <c r="D573" s="11"/>
      <c r="E573" s="11"/>
      <c r="F573" s="11"/>
      <c r="G573" s="11"/>
      <c r="H573" s="11"/>
      <c r="I573" s="11"/>
      <c r="J573" s="11"/>
      <c r="K573" s="11"/>
      <c r="L573" s="11"/>
      <c r="M573" s="11"/>
      <c r="N573" s="11"/>
      <c r="O573" s="11"/>
      <c r="P573" s="11"/>
      <c r="Q573" s="11"/>
      <c r="R573" s="11"/>
    </row>
    <row r="574" ht="15.75" customHeight="1">
      <c r="B574" s="11"/>
      <c r="C574" s="11"/>
      <c r="D574" s="11"/>
      <c r="E574" s="11"/>
      <c r="F574" s="11"/>
      <c r="G574" s="11"/>
      <c r="H574" s="11"/>
      <c r="I574" s="11"/>
      <c r="J574" s="11"/>
      <c r="K574" s="11"/>
      <c r="L574" s="11"/>
      <c r="M574" s="11"/>
      <c r="N574" s="11"/>
      <c r="O574" s="11"/>
      <c r="P574" s="11"/>
      <c r="Q574" s="11"/>
      <c r="R574" s="11"/>
    </row>
    <row r="575" ht="15.75" customHeight="1">
      <c r="B575" s="11"/>
      <c r="C575" s="11"/>
      <c r="D575" s="11"/>
      <c r="E575" s="11"/>
      <c r="F575" s="11"/>
      <c r="G575" s="11"/>
      <c r="H575" s="11"/>
      <c r="I575" s="11"/>
      <c r="J575" s="11"/>
      <c r="K575" s="11"/>
      <c r="L575" s="11"/>
      <c r="M575" s="11"/>
      <c r="N575" s="11"/>
      <c r="O575" s="11"/>
      <c r="P575" s="11"/>
      <c r="Q575" s="11"/>
      <c r="R575" s="11"/>
    </row>
    <row r="576" ht="15.75" customHeight="1">
      <c r="B576" s="11"/>
      <c r="C576" s="11"/>
      <c r="D576" s="11"/>
      <c r="E576" s="11"/>
      <c r="F576" s="11"/>
      <c r="G576" s="11"/>
      <c r="H576" s="11"/>
      <c r="I576" s="11"/>
      <c r="J576" s="11"/>
      <c r="K576" s="11"/>
      <c r="L576" s="11"/>
      <c r="M576" s="11"/>
      <c r="N576" s="11"/>
      <c r="O576" s="11"/>
      <c r="P576" s="11"/>
      <c r="Q576" s="11"/>
      <c r="R576" s="11"/>
    </row>
    <row r="577" ht="15.75" customHeight="1">
      <c r="B577" s="11"/>
      <c r="C577" s="11"/>
      <c r="D577" s="11"/>
      <c r="E577" s="11"/>
      <c r="F577" s="11"/>
      <c r="G577" s="11"/>
      <c r="H577" s="11"/>
      <c r="I577" s="11"/>
      <c r="J577" s="11"/>
      <c r="K577" s="11"/>
      <c r="L577" s="11"/>
      <c r="M577" s="11"/>
      <c r="N577" s="11"/>
      <c r="O577" s="11"/>
      <c r="P577" s="11"/>
      <c r="Q577" s="11"/>
      <c r="R577" s="11"/>
    </row>
    <row r="578" ht="15.75" customHeight="1">
      <c r="B578" s="11"/>
      <c r="C578" s="11"/>
      <c r="D578" s="11"/>
      <c r="E578" s="11"/>
      <c r="F578" s="11"/>
      <c r="G578" s="11"/>
      <c r="H578" s="11"/>
      <c r="I578" s="11"/>
      <c r="J578" s="11"/>
      <c r="K578" s="11"/>
      <c r="L578" s="11"/>
      <c r="M578" s="11"/>
      <c r="N578" s="11"/>
      <c r="O578" s="11"/>
      <c r="P578" s="11"/>
      <c r="Q578" s="11"/>
      <c r="R578" s="11"/>
    </row>
    <row r="579" ht="15.75" customHeight="1">
      <c r="B579" s="11"/>
      <c r="C579" s="11"/>
      <c r="D579" s="11"/>
      <c r="E579" s="11"/>
      <c r="F579" s="11"/>
      <c r="G579" s="11"/>
      <c r="H579" s="11"/>
      <c r="I579" s="11"/>
      <c r="J579" s="11"/>
      <c r="K579" s="11"/>
      <c r="L579" s="11"/>
      <c r="M579" s="11"/>
      <c r="N579" s="11"/>
      <c r="O579" s="11"/>
      <c r="P579" s="11"/>
      <c r="Q579" s="11"/>
      <c r="R579" s="11"/>
    </row>
    <row r="580" ht="15.75" customHeight="1">
      <c r="B580" s="11"/>
      <c r="C580" s="11"/>
      <c r="D580" s="11"/>
      <c r="E580" s="11"/>
      <c r="F580" s="11"/>
      <c r="G580" s="11"/>
      <c r="H580" s="11"/>
      <c r="I580" s="11"/>
      <c r="J580" s="11"/>
      <c r="K580" s="11"/>
      <c r="L580" s="11"/>
      <c r="M580" s="11"/>
      <c r="N580" s="11"/>
      <c r="O580" s="11"/>
      <c r="P580" s="11"/>
      <c r="Q580" s="11"/>
      <c r="R580" s="11"/>
    </row>
    <row r="581" ht="15.75" customHeight="1">
      <c r="B581" s="11"/>
      <c r="C581" s="11"/>
      <c r="D581" s="11"/>
      <c r="E581" s="11"/>
      <c r="F581" s="11"/>
      <c r="G581" s="11"/>
      <c r="H581" s="11"/>
      <c r="I581" s="11"/>
      <c r="J581" s="11"/>
      <c r="K581" s="11"/>
      <c r="L581" s="11"/>
      <c r="M581" s="11"/>
      <c r="N581" s="11"/>
      <c r="O581" s="11"/>
      <c r="P581" s="11"/>
      <c r="Q581" s="11"/>
      <c r="R581" s="11"/>
    </row>
    <row r="582" ht="15.75" customHeight="1">
      <c r="B582" s="11"/>
      <c r="C582" s="11"/>
      <c r="D582" s="11"/>
      <c r="E582" s="11"/>
      <c r="F582" s="11"/>
      <c r="G582" s="11"/>
      <c r="H582" s="11"/>
      <c r="I582" s="11"/>
      <c r="J582" s="11"/>
      <c r="K582" s="11"/>
      <c r="L582" s="11"/>
      <c r="M582" s="11"/>
      <c r="N582" s="11"/>
      <c r="O582" s="11"/>
      <c r="P582" s="11"/>
      <c r="Q582" s="11"/>
      <c r="R582" s="11"/>
    </row>
    <row r="583" ht="15.75" customHeight="1">
      <c r="B583" s="11"/>
      <c r="C583" s="11"/>
      <c r="D583" s="11"/>
      <c r="E583" s="11"/>
      <c r="F583" s="11"/>
      <c r="G583" s="11"/>
      <c r="H583" s="11"/>
      <c r="I583" s="11"/>
      <c r="J583" s="11"/>
      <c r="K583" s="11"/>
      <c r="L583" s="11"/>
      <c r="M583" s="11"/>
      <c r="N583" s="11"/>
      <c r="O583" s="11"/>
      <c r="P583" s="11"/>
      <c r="Q583" s="11"/>
      <c r="R583" s="11"/>
    </row>
    <row r="584" ht="15.75" customHeight="1">
      <c r="B584" s="11"/>
      <c r="C584" s="11"/>
      <c r="D584" s="11"/>
      <c r="E584" s="11"/>
      <c r="F584" s="11"/>
      <c r="G584" s="11"/>
      <c r="H584" s="11"/>
      <c r="I584" s="11"/>
      <c r="J584" s="11"/>
      <c r="K584" s="11"/>
      <c r="L584" s="11"/>
      <c r="M584" s="11"/>
      <c r="N584" s="11"/>
      <c r="O584" s="11"/>
      <c r="P584" s="11"/>
      <c r="Q584" s="11"/>
      <c r="R584" s="11"/>
    </row>
    <row r="585" ht="15.75" customHeight="1">
      <c r="B585" s="11"/>
      <c r="C585" s="11"/>
      <c r="D585" s="11"/>
      <c r="E585" s="11"/>
      <c r="F585" s="11"/>
      <c r="G585" s="11"/>
      <c r="H585" s="11"/>
      <c r="I585" s="11"/>
      <c r="J585" s="11"/>
      <c r="K585" s="11"/>
      <c r="L585" s="11"/>
      <c r="M585" s="11"/>
      <c r="N585" s="11"/>
      <c r="O585" s="11"/>
      <c r="P585" s="11"/>
      <c r="Q585" s="11"/>
      <c r="R585" s="11"/>
    </row>
    <row r="586" ht="15.75" customHeight="1">
      <c r="B586" s="11"/>
      <c r="C586" s="11"/>
      <c r="D586" s="11"/>
      <c r="E586" s="11"/>
      <c r="F586" s="11"/>
      <c r="G586" s="11"/>
      <c r="H586" s="11"/>
      <c r="I586" s="11"/>
      <c r="J586" s="11"/>
      <c r="K586" s="11"/>
      <c r="L586" s="11"/>
      <c r="M586" s="11"/>
      <c r="N586" s="11"/>
      <c r="O586" s="11"/>
      <c r="P586" s="11"/>
      <c r="Q586" s="11"/>
      <c r="R586" s="11"/>
    </row>
    <row r="587" ht="15.75" customHeight="1">
      <c r="B587" s="11"/>
      <c r="C587" s="11"/>
      <c r="D587" s="11"/>
      <c r="E587" s="11"/>
      <c r="F587" s="11"/>
      <c r="G587" s="11"/>
      <c r="H587" s="11"/>
      <c r="I587" s="11"/>
      <c r="J587" s="11"/>
      <c r="K587" s="11"/>
      <c r="L587" s="11"/>
      <c r="M587" s="11"/>
      <c r="N587" s="11"/>
      <c r="O587" s="11"/>
      <c r="P587" s="11"/>
      <c r="Q587" s="11"/>
      <c r="R587" s="11"/>
    </row>
    <row r="588" ht="15.75" customHeight="1">
      <c r="B588" s="11"/>
      <c r="C588" s="11"/>
      <c r="D588" s="11"/>
      <c r="E588" s="11"/>
      <c r="F588" s="11"/>
      <c r="G588" s="11"/>
      <c r="H588" s="11"/>
      <c r="I588" s="11"/>
      <c r="J588" s="11"/>
      <c r="K588" s="11"/>
      <c r="L588" s="11"/>
      <c r="M588" s="11"/>
      <c r="N588" s="11"/>
      <c r="O588" s="11"/>
      <c r="P588" s="11"/>
      <c r="Q588" s="11"/>
      <c r="R588" s="11"/>
    </row>
    <row r="589" ht="15.75" customHeight="1">
      <c r="B589" s="11"/>
      <c r="C589" s="11"/>
      <c r="D589" s="11"/>
      <c r="E589" s="11"/>
      <c r="F589" s="11"/>
      <c r="G589" s="11"/>
      <c r="H589" s="11"/>
      <c r="I589" s="11"/>
      <c r="J589" s="11"/>
      <c r="K589" s="11"/>
      <c r="L589" s="11"/>
      <c r="M589" s="11"/>
      <c r="N589" s="11"/>
      <c r="O589" s="11"/>
      <c r="P589" s="11"/>
      <c r="Q589" s="11"/>
      <c r="R589" s="11"/>
    </row>
    <row r="590" ht="15.75" customHeight="1">
      <c r="B590" s="11"/>
      <c r="C590" s="11"/>
      <c r="D590" s="11"/>
      <c r="E590" s="11"/>
      <c r="F590" s="11"/>
      <c r="G590" s="11"/>
      <c r="H590" s="11"/>
      <c r="I590" s="11"/>
      <c r="J590" s="11"/>
      <c r="K590" s="11"/>
      <c r="L590" s="11"/>
      <c r="M590" s="11"/>
      <c r="N590" s="11"/>
      <c r="O590" s="11"/>
      <c r="P590" s="11"/>
      <c r="Q590" s="11"/>
      <c r="R590" s="11"/>
    </row>
    <row r="591" ht="15.75" customHeight="1">
      <c r="B591" s="11"/>
      <c r="C591" s="11"/>
      <c r="D591" s="11"/>
      <c r="E591" s="11"/>
      <c r="F591" s="11"/>
      <c r="G591" s="11"/>
      <c r="H591" s="11"/>
      <c r="I591" s="11"/>
      <c r="J591" s="11"/>
      <c r="K591" s="11"/>
      <c r="L591" s="11"/>
      <c r="M591" s="11"/>
      <c r="N591" s="11"/>
      <c r="O591" s="11"/>
      <c r="P591" s="11"/>
      <c r="Q591" s="11"/>
      <c r="R591" s="11"/>
    </row>
    <row r="592" ht="15.75" customHeight="1">
      <c r="B592" s="11"/>
      <c r="C592" s="11"/>
      <c r="D592" s="11"/>
      <c r="E592" s="11"/>
      <c r="F592" s="11"/>
      <c r="G592" s="11"/>
      <c r="H592" s="11"/>
      <c r="I592" s="11"/>
      <c r="J592" s="11"/>
      <c r="K592" s="11"/>
      <c r="L592" s="11"/>
      <c r="M592" s="11"/>
      <c r="N592" s="11"/>
      <c r="O592" s="11"/>
      <c r="P592" s="11"/>
      <c r="Q592" s="11"/>
      <c r="R592" s="11"/>
    </row>
    <row r="593" ht="15.75" customHeight="1">
      <c r="B593" s="11"/>
      <c r="C593" s="11"/>
      <c r="D593" s="11"/>
      <c r="E593" s="11"/>
      <c r="F593" s="11"/>
      <c r="G593" s="11"/>
      <c r="H593" s="11"/>
      <c r="I593" s="11"/>
      <c r="J593" s="11"/>
      <c r="K593" s="11"/>
      <c r="L593" s="11"/>
      <c r="M593" s="11"/>
      <c r="N593" s="11"/>
      <c r="O593" s="11"/>
      <c r="P593" s="11"/>
      <c r="Q593" s="11"/>
      <c r="R593" s="11"/>
    </row>
    <row r="594" ht="15.75" customHeight="1">
      <c r="B594" s="11"/>
      <c r="C594" s="11"/>
      <c r="D594" s="11"/>
      <c r="E594" s="11"/>
      <c r="F594" s="11"/>
      <c r="G594" s="11"/>
      <c r="H594" s="11"/>
      <c r="I594" s="11"/>
      <c r="J594" s="11"/>
      <c r="K594" s="11"/>
      <c r="L594" s="11"/>
      <c r="M594" s="11"/>
      <c r="N594" s="11"/>
      <c r="O594" s="11"/>
      <c r="P594" s="11"/>
      <c r="Q594" s="11"/>
      <c r="R594" s="11"/>
    </row>
    <row r="595" ht="15.75" customHeight="1">
      <c r="B595" s="11"/>
      <c r="C595" s="11"/>
      <c r="D595" s="11"/>
      <c r="E595" s="11"/>
      <c r="F595" s="11"/>
      <c r="G595" s="11"/>
      <c r="H595" s="11"/>
      <c r="I595" s="11"/>
      <c r="J595" s="11"/>
      <c r="K595" s="11"/>
      <c r="L595" s="11"/>
      <c r="M595" s="11"/>
      <c r="N595" s="11"/>
      <c r="O595" s="11"/>
      <c r="P595" s="11"/>
      <c r="Q595" s="11"/>
      <c r="R595" s="11"/>
    </row>
    <row r="596" ht="15.75" customHeight="1">
      <c r="B596" s="11"/>
      <c r="C596" s="11"/>
      <c r="D596" s="11"/>
      <c r="E596" s="11"/>
      <c r="F596" s="11"/>
      <c r="G596" s="11"/>
      <c r="H596" s="11"/>
      <c r="I596" s="11"/>
      <c r="J596" s="11"/>
      <c r="K596" s="11"/>
      <c r="L596" s="11"/>
      <c r="M596" s="11"/>
      <c r="N596" s="11"/>
      <c r="O596" s="11"/>
      <c r="P596" s="11"/>
      <c r="Q596" s="11"/>
      <c r="R596" s="11"/>
    </row>
    <row r="597" ht="15.75" customHeight="1">
      <c r="B597" s="11"/>
      <c r="C597" s="11"/>
      <c r="D597" s="11"/>
      <c r="E597" s="11"/>
      <c r="F597" s="11"/>
      <c r="G597" s="11"/>
      <c r="H597" s="11"/>
      <c r="I597" s="11"/>
      <c r="J597" s="11"/>
      <c r="K597" s="11"/>
      <c r="L597" s="11"/>
      <c r="M597" s="11"/>
      <c r="N597" s="11"/>
      <c r="O597" s="11"/>
      <c r="P597" s="11"/>
      <c r="Q597" s="11"/>
      <c r="R597" s="11"/>
    </row>
    <row r="598" ht="15.75" customHeight="1">
      <c r="B598" s="11"/>
      <c r="C598" s="11"/>
      <c r="D598" s="11"/>
      <c r="E598" s="11"/>
      <c r="F598" s="11"/>
      <c r="G598" s="11"/>
      <c r="H598" s="11"/>
      <c r="I598" s="11"/>
      <c r="J598" s="11"/>
      <c r="K598" s="11"/>
      <c r="L598" s="11"/>
      <c r="M598" s="11"/>
      <c r="N598" s="11"/>
      <c r="O598" s="11"/>
      <c r="P598" s="11"/>
      <c r="Q598" s="11"/>
      <c r="R598" s="11"/>
    </row>
    <row r="599" ht="15.75" customHeight="1">
      <c r="B599" s="11"/>
      <c r="C599" s="11"/>
      <c r="D599" s="11"/>
      <c r="E599" s="11"/>
      <c r="F599" s="11"/>
      <c r="G599" s="11"/>
      <c r="H599" s="11"/>
      <c r="I599" s="11"/>
      <c r="J599" s="11"/>
      <c r="K599" s="11"/>
      <c r="L599" s="11"/>
      <c r="M599" s="11"/>
      <c r="N599" s="11"/>
      <c r="O599" s="11"/>
      <c r="P599" s="11"/>
      <c r="Q599" s="11"/>
      <c r="R599" s="11"/>
    </row>
    <row r="600" ht="15.75" customHeight="1">
      <c r="B600" s="11"/>
      <c r="C600" s="11"/>
      <c r="D600" s="11"/>
      <c r="E600" s="11"/>
      <c r="F600" s="11"/>
      <c r="G600" s="11"/>
      <c r="H600" s="11"/>
      <c r="I600" s="11"/>
      <c r="J600" s="11"/>
      <c r="K600" s="11"/>
      <c r="L600" s="11"/>
      <c r="M600" s="11"/>
      <c r="N600" s="11"/>
      <c r="O600" s="11"/>
      <c r="P600" s="11"/>
      <c r="Q600" s="11"/>
      <c r="R600" s="11"/>
    </row>
    <row r="601" ht="15.75" customHeight="1">
      <c r="B601" s="11"/>
      <c r="C601" s="11"/>
      <c r="D601" s="11"/>
      <c r="E601" s="11"/>
      <c r="F601" s="11"/>
      <c r="G601" s="11"/>
      <c r="H601" s="11"/>
      <c r="I601" s="11"/>
      <c r="J601" s="11"/>
      <c r="K601" s="11"/>
      <c r="L601" s="11"/>
      <c r="M601" s="11"/>
      <c r="N601" s="11"/>
      <c r="O601" s="11"/>
      <c r="P601" s="11"/>
      <c r="Q601" s="11"/>
      <c r="R601" s="11"/>
    </row>
    <row r="602" ht="15.75" customHeight="1">
      <c r="B602" s="11"/>
      <c r="C602" s="11"/>
      <c r="D602" s="11"/>
      <c r="E602" s="11"/>
      <c r="F602" s="11"/>
      <c r="G602" s="11"/>
      <c r="H602" s="11"/>
      <c r="I602" s="11"/>
      <c r="J602" s="11"/>
      <c r="K602" s="11"/>
      <c r="L602" s="11"/>
      <c r="M602" s="11"/>
      <c r="N602" s="11"/>
      <c r="O602" s="11"/>
      <c r="P602" s="11"/>
      <c r="Q602" s="11"/>
      <c r="R602" s="11"/>
    </row>
    <row r="603" ht="15.75" customHeight="1">
      <c r="B603" s="11"/>
      <c r="C603" s="11"/>
      <c r="D603" s="11"/>
      <c r="E603" s="11"/>
      <c r="F603" s="11"/>
      <c r="G603" s="11"/>
      <c r="H603" s="11"/>
      <c r="I603" s="11"/>
      <c r="J603" s="11"/>
      <c r="K603" s="11"/>
      <c r="L603" s="11"/>
      <c r="M603" s="11"/>
      <c r="N603" s="11"/>
      <c r="O603" s="11"/>
      <c r="P603" s="11"/>
      <c r="Q603" s="11"/>
      <c r="R603" s="11"/>
    </row>
    <row r="604" ht="15.75" customHeight="1">
      <c r="B604" s="11"/>
      <c r="C604" s="11"/>
      <c r="D604" s="11"/>
      <c r="E604" s="11"/>
      <c r="F604" s="11"/>
      <c r="G604" s="11"/>
      <c r="H604" s="11"/>
      <c r="I604" s="11"/>
      <c r="J604" s="11"/>
      <c r="K604" s="11"/>
      <c r="L604" s="11"/>
      <c r="M604" s="11"/>
      <c r="N604" s="11"/>
      <c r="O604" s="11"/>
      <c r="P604" s="11"/>
      <c r="Q604" s="11"/>
      <c r="R604" s="11"/>
    </row>
    <row r="605" ht="15.75" customHeight="1">
      <c r="B605" s="11"/>
      <c r="C605" s="11"/>
      <c r="D605" s="11"/>
      <c r="E605" s="11"/>
      <c r="F605" s="11"/>
      <c r="G605" s="11"/>
      <c r="H605" s="11"/>
      <c r="I605" s="11"/>
      <c r="J605" s="11"/>
      <c r="K605" s="11"/>
      <c r="L605" s="11"/>
      <c r="M605" s="11"/>
      <c r="N605" s="11"/>
      <c r="O605" s="11"/>
      <c r="P605" s="11"/>
      <c r="Q605" s="11"/>
      <c r="R605" s="11"/>
    </row>
    <row r="606" ht="15.75" customHeight="1">
      <c r="B606" s="11"/>
      <c r="C606" s="11"/>
      <c r="D606" s="11"/>
      <c r="E606" s="11"/>
      <c r="F606" s="11"/>
      <c r="G606" s="11"/>
      <c r="H606" s="11"/>
      <c r="I606" s="11"/>
      <c r="J606" s="11"/>
      <c r="K606" s="11"/>
      <c r="L606" s="11"/>
      <c r="M606" s="11"/>
      <c r="N606" s="11"/>
      <c r="O606" s="11"/>
      <c r="P606" s="11"/>
      <c r="Q606" s="11"/>
      <c r="R606" s="11"/>
    </row>
    <row r="607" ht="15.75" customHeight="1">
      <c r="B607" s="11"/>
      <c r="C607" s="11"/>
      <c r="D607" s="11"/>
      <c r="E607" s="11"/>
      <c r="F607" s="11"/>
      <c r="G607" s="11"/>
      <c r="H607" s="11"/>
      <c r="I607" s="11"/>
      <c r="J607" s="11"/>
      <c r="K607" s="11"/>
      <c r="L607" s="11"/>
      <c r="M607" s="11"/>
      <c r="N607" s="11"/>
      <c r="O607" s="11"/>
      <c r="P607" s="11"/>
      <c r="Q607" s="11"/>
      <c r="R607" s="11"/>
    </row>
    <row r="608" ht="15.75" customHeight="1">
      <c r="B608" s="11"/>
      <c r="C608" s="11"/>
      <c r="D608" s="11"/>
      <c r="E608" s="11"/>
      <c r="F608" s="11"/>
      <c r="G608" s="11"/>
      <c r="H608" s="11"/>
      <c r="I608" s="11"/>
      <c r="J608" s="11"/>
      <c r="K608" s="11"/>
      <c r="L608" s="11"/>
      <c r="M608" s="11"/>
      <c r="N608" s="11"/>
      <c r="O608" s="11"/>
      <c r="P608" s="11"/>
      <c r="Q608" s="11"/>
      <c r="R608" s="11"/>
    </row>
    <row r="609" ht="15.75" customHeight="1">
      <c r="B609" s="11"/>
      <c r="C609" s="11"/>
      <c r="D609" s="11"/>
      <c r="E609" s="11"/>
      <c r="F609" s="11"/>
      <c r="G609" s="11"/>
      <c r="H609" s="11"/>
      <c r="I609" s="11"/>
      <c r="J609" s="11"/>
      <c r="K609" s="11"/>
      <c r="L609" s="11"/>
      <c r="M609" s="11"/>
      <c r="N609" s="11"/>
      <c r="O609" s="11"/>
      <c r="P609" s="11"/>
      <c r="Q609" s="11"/>
      <c r="R609" s="11"/>
    </row>
    <row r="610" ht="15.75" customHeight="1">
      <c r="B610" s="11"/>
      <c r="C610" s="11"/>
      <c r="D610" s="11"/>
      <c r="E610" s="11"/>
      <c r="F610" s="11"/>
      <c r="G610" s="11"/>
      <c r="H610" s="11"/>
      <c r="I610" s="11"/>
      <c r="J610" s="11"/>
      <c r="K610" s="11"/>
      <c r="L610" s="11"/>
      <c r="M610" s="11"/>
      <c r="N610" s="11"/>
      <c r="O610" s="11"/>
      <c r="P610" s="11"/>
      <c r="Q610" s="11"/>
      <c r="R610" s="11"/>
    </row>
    <row r="611" ht="15.75" customHeight="1">
      <c r="B611" s="11"/>
      <c r="C611" s="11"/>
      <c r="D611" s="11"/>
      <c r="E611" s="11"/>
      <c r="F611" s="11"/>
      <c r="G611" s="11"/>
      <c r="H611" s="11"/>
      <c r="I611" s="11"/>
      <c r="J611" s="11"/>
      <c r="K611" s="11"/>
      <c r="L611" s="11"/>
      <c r="M611" s="11"/>
      <c r="N611" s="11"/>
      <c r="O611" s="11"/>
      <c r="P611" s="11"/>
      <c r="Q611" s="11"/>
      <c r="R611" s="11"/>
    </row>
    <row r="612" ht="15.75" customHeight="1">
      <c r="B612" s="11"/>
      <c r="C612" s="11"/>
      <c r="D612" s="11"/>
      <c r="E612" s="11"/>
      <c r="F612" s="11"/>
      <c r="G612" s="11"/>
      <c r="H612" s="11"/>
      <c r="I612" s="11"/>
      <c r="J612" s="11"/>
      <c r="K612" s="11"/>
      <c r="L612" s="11"/>
      <c r="M612" s="11"/>
      <c r="N612" s="11"/>
      <c r="O612" s="11"/>
      <c r="P612" s="11"/>
      <c r="Q612" s="11"/>
      <c r="R612" s="11"/>
    </row>
    <row r="613" ht="15.75" customHeight="1">
      <c r="B613" s="11"/>
      <c r="C613" s="11"/>
      <c r="D613" s="11"/>
      <c r="E613" s="11"/>
      <c r="F613" s="11"/>
      <c r="G613" s="11"/>
      <c r="H613" s="11"/>
      <c r="I613" s="11"/>
      <c r="J613" s="11"/>
      <c r="K613" s="11"/>
      <c r="L613" s="11"/>
      <c r="M613" s="11"/>
      <c r="N613" s="11"/>
      <c r="O613" s="11"/>
      <c r="P613" s="11"/>
      <c r="Q613" s="11"/>
      <c r="R613" s="11"/>
    </row>
    <row r="614" ht="15.75" customHeight="1">
      <c r="B614" s="11"/>
      <c r="C614" s="11"/>
      <c r="D614" s="11"/>
      <c r="E614" s="11"/>
      <c r="F614" s="11"/>
      <c r="G614" s="11"/>
      <c r="H614" s="11"/>
      <c r="I614" s="11"/>
      <c r="J614" s="11"/>
      <c r="K614" s="11"/>
      <c r="L614" s="11"/>
      <c r="M614" s="11"/>
      <c r="N614" s="11"/>
      <c r="O614" s="11"/>
      <c r="P614" s="11"/>
      <c r="Q614" s="11"/>
      <c r="R614" s="11"/>
    </row>
    <row r="615" ht="15.75" customHeight="1">
      <c r="B615" s="11"/>
      <c r="C615" s="11"/>
      <c r="D615" s="11"/>
      <c r="E615" s="11"/>
      <c r="F615" s="11"/>
      <c r="G615" s="11"/>
      <c r="H615" s="11"/>
      <c r="I615" s="11"/>
      <c r="J615" s="11"/>
      <c r="K615" s="11"/>
      <c r="L615" s="11"/>
      <c r="M615" s="11"/>
      <c r="N615" s="11"/>
      <c r="O615" s="11"/>
      <c r="P615" s="11"/>
      <c r="Q615" s="11"/>
      <c r="R615" s="11"/>
    </row>
    <row r="616" ht="15.75" customHeight="1">
      <c r="B616" s="11"/>
      <c r="C616" s="11"/>
      <c r="D616" s="11"/>
      <c r="E616" s="11"/>
      <c r="F616" s="11"/>
      <c r="G616" s="11"/>
      <c r="H616" s="11"/>
      <c r="I616" s="11"/>
      <c r="J616" s="11"/>
      <c r="K616" s="11"/>
      <c r="L616" s="11"/>
      <c r="M616" s="11"/>
      <c r="N616" s="11"/>
      <c r="O616" s="11"/>
      <c r="P616" s="11"/>
      <c r="Q616" s="11"/>
      <c r="R616" s="11"/>
    </row>
    <row r="617" ht="15.75" customHeight="1">
      <c r="B617" s="11"/>
      <c r="C617" s="11"/>
      <c r="D617" s="11"/>
      <c r="E617" s="11"/>
      <c r="F617" s="11"/>
      <c r="G617" s="11"/>
      <c r="H617" s="11"/>
      <c r="I617" s="11"/>
      <c r="J617" s="11"/>
      <c r="K617" s="11"/>
      <c r="L617" s="11"/>
      <c r="M617" s="11"/>
      <c r="N617" s="11"/>
      <c r="O617" s="11"/>
      <c r="P617" s="11"/>
      <c r="Q617" s="11"/>
      <c r="R617" s="11"/>
    </row>
    <row r="618" ht="15.75" customHeight="1">
      <c r="B618" s="11"/>
      <c r="C618" s="11"/>
      <c r="D618" s="11"/>
      <c r="E618" s="11"/>
      <c r="F618" s="11"/>
      <c r="G618" s="11"/>
      <c r="H618" s="11"/>
      <c r="I618" s="11"/>
      <c r="J618" s="11"/>
      <c r="K618" s="11"/>
      <c r="L618" s="11"/>
      <c r="M618" s="11"/>
      <c r="N618" s="11"/>
      <c r="O618" s="11"/>
      <c r="P618" s="11"/>
      <c r="Q618" s="11"/>
      <c r="R618" s="11"/>
    </row>
    <row r="619" ht="15.75" customHeight="1">
      <c r="B619" s="11"/>
      <c r="C619" s="11"/>
      <c r="D619" s="11"/>
      <c r="E619" s="11"/>
      <c r="F619" s="11"/>
      <c r="G619" s="11"/>
      <c r="H619" s="11"/>
      <c r="I619" s="11"/>
      <c r="J619" s="11"/>
      <c r="K619" s="11"/>
      <c r="L619" s="11"/>
      <c r="M619" s="11"/>
      <c r="N619" s="11"/>
      <c r="O619" s="11"/>
      <c r="P619" s="11"/>
      <c r="Q619" s="11"/>
      <c r="R619" s="11"/>
    </row>
    <row r="620" ht="15.75" customHeight="1">
      <c r="B620" s="11"/>
      <c r="C620" s="11"/>
      <c r="D620" s="11"/>
      <c r="E620" s="11"/>
      <c r="F620" s="11"/>
      <c r="G620" s="11"/>
      <c r="H620" s="11"/>
      <c r="I620" s="11"/>
      <c r="J620" s="11"/>
      <c r="K620" s="11"/>
      <c r="L620" s="11"/>
      <c r="M620" s="11"/>
      <c r="N620" s="11"/>
      <c r="O620" s="11"/>
      <c r="P620" s="11"/>
      <c r="Q620" s="11"/>
      <c r="R620" s="11"/>
    </row>
    <row r="621" ht="15.75" customHeight="1">
      <c r="B621" s="11"/>
      <c r="C621" s="11"/>
      <c r="D621" s="11"/>
      <c r="E621" s="11"/>
      <c r="F621" s="11"/>
      <c r="G621" s="11"/>
      <c r="H621" s="11"/>
      <c r="I621" s="11"/>
      <c r="J621" s="11"/>
      <c r="K621" s="11"/>
      <c r="L621" s="11"/>
      <c r="M621" s="11"/>
      <c r="N621" s="11"/>
      <c r="O621" s="11"/>
      <c r="P621" s="11"/>
      <c r="Q621" s="11"/>
      <c r="R621" s="11"/>
    </row>
    <row r="622" ht="15.75" customHeight="1">
      <c r="B622" s="11"/>
      <c r="C622" s="11"/>
      <c r="D622" s="11"/>
      <c r="E622" s="11"/>
      <c r="F622" s="11"/>
      <c r="G622" s="11"/>
      <c r="H622" s="11"/>
      <c r="I622" s="11"/>
      <c r="J622" s="11"/>
      <c r="K622" s="11"/>
      <c r="L622" s="11"/>
      <c r="M622" s="11"/>
      <c r="N622" s="11"/>
      <c r="O622" s="11"/>
      <c r="P622" s="11"/>
      <c r="Q622" s="11"/>
      <c r="R622" s="11"/>
    </row>
    <row r="623" ht="15.75" customHeight="1">
      <c r="B623" s="11"/>
      <c r="C623" s="11"/>
      <c r="D623" s="11"/>
      <c r="E623" s="11"/>
      <c r="F623" s="11"/>
      <c r="G623" s="11"/>
      <c r="H623" s="11"/>
      <c r="I623" s="11"/>
      <c r="J623" s="11"/>
      <c r="K623" s="11"/>
      <c r="L623" s="11"/>
      <c r="M623" s="11"/>
      <c r="N623" s="11"/>
      <c r="O623" s="11"/>
      <c r="P623" s="11"/>
      <c r="Q623" s="11"/>
      <c r="R623" s="11"/>
    </row>
    <row r="624" ht="15.75" customHeight="1">
      <c r="B624" s="11"/>
      <c r="C624" s="11"/>
      <c r="D624" s="11"/>
      <c r="E624" s="11"/>
      <c r="F624" s="11"/>
      <c r="G624" s="11"/>
      <c r="H624" s="11"/>
      <c r="I624" s="11"/>
      <c r="J624" s="11"/>
      <c r="K624" s="11"/>
      <c r="L624" s="11"/>
      <c r="M624" s="11"/>
      <c r="N624" s="11"/>
      <c r="O624" s="11"/>
      <c r="P624" s="11"/>
      <c r="Q624" s="11"/>
      <c r="R624" s="11"/>
    </row>
    <row r="625" ht="15.75" customHeight="1">
      <c r="B625" s="11"/>
      <c r="C625" s="11"/>
      <c r="D625" s="11"/>
      <c r="E625" s="11"/>
      <c r="F625" s="11"/>
      <c r="G625" s="11"/>
      <c r="H625" s="11"/>
      <c r="I625" s="11"/>
      <c r="J625" s="11"/>
      <c r="K625" s="11"/>
      <c r="L625" s="11"/>
      <c r="M625" s="11"/>
      <c r="N625" s="11"/>
      <c r="O625" s="11"/>
      <c r="P625" s="11"/>
      <c r="Q625" s="11"/>
      <c r="R625" s="11"/>
    </row>
    <row r="626" ht="15.75" customHeight="1">
      <c r="B626" s="11"/>
      <c r="C626" s="11"/>
      <c r="D626" s="11"/>
      <c r="E626" s="11"/>
      <c r="F626" s="11"/>
      <c r="G626" s="11"/>
      <c r="H626" s="11"/>
      <c r="I626" s="11"/>
      <c r="J626" s="11"/>
      <c r="K626" s="11"/>
      <c r="L626" s="11"/>
      <c r="M626" s="11"/>
      <c r="N626" s="11"/>
      <c r="O626" s="11"/>
      <c r="P626" s="11"/>
      <c r="Q626" s="11"/>
      <c r="R626" s="11"/>
    </row>
    <row r="627" ht="15.75" customHeight="1">
      <c r="B627" s="11"/>
      <c r="C627" s="11"/>
      <c r="D627" s="11"/>
      <c r="E627" s="11"/>
      <c r="F627" s="11"/>
      <c r="G627" s="11"/>
      <c r="H627" s="11"/>
      <c r="I627" s="11"/>
      <c r="J627" s="11"/>
      <c r="K627" s="11"/>
      <c r="L627" s="11"/>
      <c r="M627" s="11"/>
      <c r="N627" s="11"/>
      <c r="O627" s="11"/>
      <c r="P627" s="11"/>
      <c r="Q627" s="11"/>
      <c r="R627" s="11"/>
    </row>
    <row r="628" ht="15.75" customHeight="1">
      <c r="B628" s="11"/>
      <c r="C628" s="11"/>
      <c r="D628" s="11"/>
      <c r="E628" s="11"/>
      <c r="F628" s="11"/>
      <c r="G628" s="11"/>
      <c r="H628" s="11"/>
      <c r="I628" s="11"/>
      <c r="J628" s="11"/>
      <c r="K628" s="11"/>
      <c r="L628" s="11"/>
      <c r="M628" s="11"/>
      <c r="N628" s="11"/>
      <c r="O628" s="11"/>
      <c r="P628" s="11"/>
      <c r="Q628" s="11"/>
      <c r="R628" s="11"/>
    </row>
    <row r="629" ht="15.75" customHeight="1">
      <c r="B629" s="11"/>
      <c r="C629" s="11"/>
      <c r="D629" s="11"/>
      <c r="E629" s="11"/>
      <c r="F629" s="11"/>
      <c r="G629" s="11"/>
      <c r="H629" s="11"/>
      <c r="I629" s="11"/>
      <c r="J629" s="11"/>
      <c r="K629" s="11"/>
      <c r="L629" s="11"/>
      <c r="M629" s="11"/>
      <c r="N629" s="11"/>
      <c r="O629" s="11"/>
      <c r="P629" s="11"/>
      <c r="Q629" s="11"/>
      <c r="R629" s="11"/>
    </row>
    <row r="630" ht="15.75" customHeight="1">
      <c r="B630" s="11"/>
      <c r="C630" s="11"/>
      <c r="D630" s="11"/>
      <c r="E630" s="11"/>
      <c r="F630" s="11"/>
      <c r="G630" s="11"/>
      <c r="H630" s="11"/>
      <c r="I630" s="11"/>
      <c r="J630" s="11"/>
      <c r="K630" s="11"/>
      <c r="L630" s="11"/>
      <c r="M630" s="11"/>
      <c r="N630" s="11"/>
      <c r="O630" s="11"/>
      <c r="P630" s="11"/>
      <c r="Q630" s="11"/>
      <c r="R630" s="11"/>
    </row>
    <row r="631" ht="15.75" customHeight="1">
      <c r="B631" s="11"/>
      <c r="C631" s="11"/>
      <c r="D631" s="11"/>
      <c r="E631" s="11"/>
      <c r="F631" s="11"/>
      <c r="G631" s="11"/>
      <c r="H631" s="11"/>
      <c r="I631" s="11"/>
      <c r="J631" s="11"/>
      <c r="K631" s="11"/>
      <c r="L631" s="11"/>
      <c r="M631" s="11"/>
      <c r="N631" s="11"/>
      <c r="O631" s="11"/>
      <c r="P631" s="11"/>
      <c r="Q631" s="11"/>
      <c r="R631" s="11"/>
    </row>
    <row r="632" ht="15.75" customHeight="1">
      <c r="B632" s="11"/>
      <c r="C632" s="11"/>
      <c r="D632" s="11"/>
      <c r="E632" s="11"/>
      <c r="F632" s="11"/>
      <c r="G632" s="11"/>
      <c r="H632" s="11"/>
      <c r="I632" s="11"/>
      <c r="J632" s="11"/>
      <c r="K632" s="11"/>
      <c r="L632" s="11"/>
      <c r="M632" s="11"/>
      <c r="N632" s="11"/>
      <c r="O632" s="11"/>
      <c r="P632" s="11"/>
      <c r="Q632" s="11"/>
      <c r="R632" s="11"/>
    </row>
    <row r="633" ht="15.75" customHeight="1">
      <c r="B633" s="11"/>
      <c r="C633" s="11"/>
      <c r="D633" s="11"/>
      <c r="E633" s="11"/>
      <c r="F633" s="11"/>
      <c r="G633" s="11"/>
      <c r="H633" s="11"/>
      <c r="I633" s="11"/>
      <c r="J633" s="11"/>
      <c r="K633" s="11"/>
      <c r="L633" s="11"/>
      <c r="M633" s="11"/>
      <c r="N633" s="11"/>
      <c r="O633" s="11"/>
      <c r="P633" s="11"/>
      <c r="Q633" s="11"/>
      <c r="R633" s="11"/>
    </row>
    <row r="634" ht="15.75" customHeight="1">
      <c r="B634" s="11"/>
      <c r="C634" s="11"/>
      <c r="D634" s="11"/>
      <c r="E634" s="11"/>
      <c r="F634" s="11"/>
      <c r="G634" s="11"/>
      <c r="H634" s="11"/>
      <c r="I634" s="11"/>
      <c r="J634" s="11"/>
      <c r="K634" s="11"/>
      <c r="L634" s="11"/>
      <c r="M634" s="11"/>
      <c r="N634" s="11"/>
      <c r="O634" s="11"/>
      <c r="P634" s="11"/>
      <c r="Q634" s="11"/>
      <c r="R634" s="11"/>
    </row>
    <row r="635" ht="15.75" customHeight="1">
      <c r="B635" s="11"/>
      <c r="C635" s="11"/>
      <c r="D635" s="11"/>
      <c r="E635" s="11"/>
      <c r="F635" s="11"/>
      <c r="G635" s="11"/>
      <c r="H635" s="11"/>
      <c r="I635" s="11"/>
      <c r="J635" s="11"/>
      <c r="K635" s="11"/>
      <c r="L635" s="11"/>
      <c r="M635" s="11"/>
      <c r="N635" s="11"/>
      <c r="O635" s="11"/>
      <c r="P635" s="11"/>
      <c r="Q635" s="11"/>
      <c r="R635" s="11"/>
    </row>
    <row r="636" ht="15.75" customHeight="1">
      <c r="B636" s="11"/>
      <c r="C636" s="11"/>
      <c r="D636" s="11"/>
      <c r="E636" s="11"/>
      <c r="F636" s="11"/>
      <c r="G636" s="11"/>
      <c r="H636" s="11"/>
      <c r="I636" s="11"/>
      <c r="J636" s="11"/>
      <c r="K636" s="11"/>
      <c r="L636" s="11"/>
      <c r="M636" s="11"/>
      <c r="N636" s="11"/>
      <c r="O636" s="11"/>
      <c r="P636" s="11"/>
      <c r="Q636" s="11"/>
      <c r="R636" s="11"/>
    </row>
    <row r="637" ht="15.75" customHeight="1">
      <c r="B637" s="11"/>
      <c r="C637" s="11"/>
      <c r="D637" s="11"/>
      <c r="E637" s="11"/>
      <c r="F637" s="11"/>
      <c r="G637" s="11"/>
      <c r="H637" s="11"/>
      <c r="I637" s="11"/>
      <c r="J637" s="11"/>
      <c r="K637" s="11"/>
      <c r="L637" s="11"/>
      <c r="M637" s="11"/>
      <c r="N637" s="11"/>
      <c r="O637" s="11"/>
      <c r="P637" s="11"/>
      <c r="Q637" s="11"/>
      <c r="R637" s="11"/>
    </row>
    <row r="638" ht="15.75" customHeight="1">
      <c r="B638" s="11"/>
      <c r="C638" s="11"/>
      <c r="D638" s="11"/>
      <c r="E638" s="11"/>
      <c r="F638" s="11"/>
      <c r="G638" s="11"/>
      <c r="H638" s="11"/>
      <c r="I638" s="11"/>
      <c r="J638" s="11"/>
      <c r="K638" s="11"/>
      <c r="L638" s="11"/>
      <c r="M638" s="11"/>
      <c r="N638" s="11"/>
      <c r="O638" s="11"/>
      <c r="P638" s="11"/>
      <c r="Q638" s="11"/>
      <c r="R638" s="11"/>
    </row>
    <row r="639" ht="15.75" customHeight="1">
      <c r="B639" s="11"/>
      <c r="C639" s="11"/>
      <c r="D639" s="11"/>
      <c r="E639" s="11"/>
      <c r="F639" s="11"/>
      <c r="G639" s="11"/>
      <c r="H639" s="11"/>
      <c r="I639" s="11"/>
      <c r="J639" s="11"/>
      <c r="K639" s="11"/>
      <c r="L639" s="11"/>
      <c r="M639" s="11"/>
      <c r="N639" s="11"/>
      <c r="O639" s="11"/>
      <c r="P639" s="11"/>
      <c r="Q639" s="11"/>
      <c r="R639" s="11"/>
    </row>
    <row r="640" ht="15.75" customHeight="1">
      <c r="B640" s="11"/>
      <c r="C640" s="11"/>
      <c r="D640" s="11"/>
      <c r="E640" s="11"/>
      <c r="F640" s="11"/>
      <c r="G640" s="11"/>
      <c r="H640" s="11"/>
      <c r="I640" s="11"/>
      <c r="J640" s="11"/>
      <c r="K640" s="11"/>
      <c r="L640" s="11"/>
      <c r="M640" s="11"/>
      <c r="N640" s="11"/>
      <c r="O640" s="11"/>
      <c r="P640" s="11"/>
      <c r="Q640" s="11"/>
      <c r="R640" s="11"/>
    </row>
    <row r="641" ht="15.75" customHeight="1">
      <c r="B641" s="11"/>
      <c r="C641" s="11"/>
      <c r="D641" s="11"/>
      <c r="E641" s="11"/>
      <c r="F641" s="11"/>
      <c r="G641" s="11"/>
      <c r="H641" s="11"/>
      <c r="I641" s="11"/>
      <c r="J641" s="11"/>
      <c r="K641" s="11"/>
      <c r="L641" s="11"/>
      <c r="M641" s="11"/>
      <c r="N641" s="11"/>
      <c r="O641" s="11"/>
      <c r="P641" s="11"/>
      <c r="Q641" s="11"/>
      <c r="R641" s="11"/>
    </row>
    <row r="642" ht="15.75" customHeight="1">
      <c r="B642" s="11"/>
      <c r="C642" s="11"/>
      <c r="D642" s="11"/>
      <c r="E642" s="11"/>
      <c r="F642" s="11"/>
      <c r="G642" s="11"/>
      <c r="H642" s="11"/>
      <c r="I642" s="11"/>
      <c r="J642" s="11"/>
      <c r="K642" s="11"/>
      <c r="L642" s="11"/>
      <c r="M642" s="11"/>
      <c r="N642" s="11"/>
      <c r="O642" s="11"/>
      <c r="P642" s="11"/>
      <c r="Q642" s="11"/>
      <c r="R642" s="11"/>
    </row>
    <row r="643" ht="15.75" customHeight="1">
      <c r="B643" s="11"/>
      <c r="C643" s="11"/>
      <c r="D643" s="11"/>
      <c r="E643" s="11"/>
      <c r="F643" s="11"/>
      <c r="G643" s="11"/>
      <c r="H643" s="11"/>
      <c r="I643" s="11"/>
      <c r="J643" s="11"/>
      <c r="K643" s="11"/>
      <c r="L643" s="11"/>
      <c r="M643" s="11"/>
      <c r="N643" s="11"/>
      <c r="O643" s="11"/>
      <c r="P643" s="11"/>
      <c r="Q643" s="11"/>
      <c r="R643" s="11"/>
    </row>
    <row r="644" ht="15.75" customHeight="1">
      <c r="B644" s="11"/>
      <c r="C644" s="11"/>
      <c r="D644" s="11"/>
      <c r="E644" s="11"/>
      <c r="F644" s="11"/>
      <c r="G644" s="11"/>
      <c r="H644" s="11"/>
      <c r="I644" s="11"/>
      <c r="J644" s="11"/>
      <c r="K644" s="11"/>
      <c r="L644" s="11"/>
      <c r="M644" s="11"/>
      <c r="N644" s="11"/>
      <c r="O644" s="11"/>
      <c r="P644" s="11"/>
      <c r="Q644" s="11"/>
      <c r="R644" s="11"/>
    </row>
    <row r="645" ht="15.75" customHeight="1">
      <c r="B645" s="11"/>
      <c r="C645" s="11"/>
      <c r="D645" s="11"/>
      <c r="E645" s="11"/>
      <c r="F645" s="11"/>
      <c r="G645" s="11"/>
      <c r="H645" s="11"/>
      <c r="I645" s="11"/>
      <c r="J645" s="11"/>
      <c r="K645" s="11"/>
      <c r="L645" s="11"/>
      <c r="M645" s="11"/>
      <c r="N645" s="11"/>
      <c r="O645" s="11"/>
      <c r="P645" s="11"/>
      <c r="Q645" s="11"/>
      <c r="R645" s="11"/>
    </row>
    <row r="646" ht="15.75" customHeight="1">
      <c r="B646" s="11"/>
      <c r="C646" s="11"/>
      <c r="D646" s="11"/>
      <c r="E646" s="11"/>
      <c r="F646" s="11"/>
      <c r="G646" s="11"/>
      <c r="H646" s="11"/>
      <c r="I646" s="11"/>
      <c r="J646" s="11"/>
      <c r="K646" s="11"/>
      <c r="L646" s="11"/>
      <c r="M646" s="11"/>
      <c r="N646" s="11"/>
      <c r="O646" s="11"/>
      <c r="P646" s="11"/>
      <c r="Q646" s="11"/>
      <c r="R646" s="11"/>
    </row>
    <row r="647" ht="15.75" customHeight="1">
      <c r="B647" s="11"/>
      <c r="C647" s="11"/>
      <c r="D647" s="11"/>
      <c r="E647" s="11"/>
      <c r="F647" s="11"/>
      <c r="G647" s="11"/>
      <c r="H647" s="11"/>
      <c r="I647" s="11"/>
      <c r="J647" s="11"/>
      <c r="K647" s="11"/>
      <c r="L647" s="11"/>
      <c r="M647" s="11"/>
      <c r="N647" s="11"/>
      <c r="O647" s="11"/>
      <c r="P647" s="11"/>
      <c r="Q647" s="11"/>
      <c r="R647" s="11"/>
    </row>
    <row r="648" ht="15.75" customHeight="1">
      <c r="B648" s="11"/>
      <c r="C648" s="11"/>
      <c r="D648" s="11"/>
      <c r="E648" s="11"/>
      <c r="F648" s="11"/>
      <c r="G648" s="11"/>
      <c r="H648" s="11"/>
      <c r="I648" s="11"/>
      <c r="J648" s="11"/>
      <c r="K648" s="11"/>
      <c r="L648" s="11"/>
      <c r="M648" s="11"/>
      <c r="N648" s="11"/>
      <c r="O648" s="11"/>
      <c r="P648" s="11"/>
      <c r="Q648" s="11"/>
      <c r="R648" s="11"/>
    </row>
    <row r="649" ht="15.75" customHeight="1">
      <c r="B649" s="11"/>
      <c r="C649" s="11"/>
      <c r="D649" s="11"/>
      <c r="E649" s="11"/>
      <c r="F649" s="11"/>
      <c r="G649" s="11"/>
      <c r="H649" s="11"/>
      <c r="I649" s="11"/>
      <c r="J649" s="11"/>
      <c r="K649" s="11"/>
      <c r="L649" s="11"/>
      <c r="M649" s="11"/>
      <c r="N649" s="11"/>
      <c r="O649" s="11"/>
      <c r="P649" s="11"/>
      <c r="Q649" s="11"/>
      <c r="R649" s="11"/>
    </row>
    <row r="650" ht="15.75" customHeight="1">
      <c r="B650" s="11"/>
      <c r="C650" s="11"/>
      <c r="D650" s="11"/>
      <c r="E650" s="11"/>
      <c r="F650" s="11"/>
      <c r="G650" s="11"/>
      <c r="H650" s="11"/>
      <c r="I650" s="11"/>
      <c r="J650" s="11"/>
      <c r="K650" s="11"/>
      <c r="L650" s="11"/>
      <c r="M650" s="11"/>
      <c r="N650" s="11"/>
      <c r="O650" s="11"/>
      <c r="P650" s="11"/>
      <c r="Q650" s="11"/>
      <c r="R650" s="11"/>
    </row>
    <row r="651" ht="15.75" customHeight="1">
      <c r="B651" s="11"/>
      <c r="C651" s="11"/>
      <c r="D651" s="11"/>
      <c r="E651" s="11"/>
      <c r="F651" s="11"/>
      <c r="G651" s="11"/>
      <c r="H651" s="11"/>
      <c r="I651" s="11"/>
      <c r="J651" s="11"/>
      <c r="K651" s="11"/>
      <c r="L651" s="11"/>
      <c r="M651" s="11"/>
      <c r="N651" s="11"/>
      <c r="O651" s="11"/>
      <c r="P651" s="11"/>
      <c r="Q651" s="11"/>
      <c r="R651" s="11"/>
    </row>
    <row r="652" ht="15.75" customHeight="1">
      <c r="B652" s="11"/>
      <c r="C652" s="11"/>
      <c r="D652" s="11"/>
      <c r="E652" s="11"/>
      <c r="F652" s="11"/>
      <c r="G652" s="11"/>
      <c r="H652" s="11"/>
      <c r="I652" s="11"/>
      <c r="J652" s="11"/>
      <c r="K652" s="11"/>
      <c r="L652" s="11"/>
      <c r="M652" s="11"/>
      <c r="N652" s="11"/>
      <c r="O652" s="11"/>
      <c r="P652" s="11"/>
      <c r="Q652" s="11"/>
      <c r="R652" s="11"/>
    </row>
    <row r="653" ht="15.75" customHeight="1">
      <c r="B653" s="11"/>
      <c r="C653" s="11"/>
      <c r="D653" s="11"/>
      <c r="E653" s="11"/>
      <c r="F653" s="11"/>
      <c r="G653" s="11"/>
      <c r="H653" s="11"/>
      <c r="I653" s="11"/>
      <c r="J653" s="11"/>
      <c r="K653" s="11"/>
      <c r="L653" s="11"/>
      <c r="M653" s="11"/>
      <c r="N653" s="11"/>
      <c r="O653" s="11"/>
      <c r="P653" s="11"/>
      <c r="Q653" s="11"/>
      <c r="R653" s="11"/>
    </row>
    <row r="654" ht="15.75" customHeight="1">
      <c r="B654" s="11"/>
      <c r="C654" s="11"/>
      <c r="D654" s="11"/>
      <c r="E654" s="11"/>
      <c r="F654" s="11"/>
      <c r="G654" s="11"/>
      <c r="H654" s="11"/>
      <c r="I654" s="11"/>
      <c r="J654" s="11"/>
      <c r="K654" s="11"/>
      <c r="L654" s="11"/>
      <c r="M654" s="11"/>
      <c r="N654" s="11"/>
      <c r="O654" s="11"/>
      <c r="P654" s="11"/>
      <c r="Q654" s="11"/>
      <c r="R654" s="11"/>
    </row>
    <row r="655" ht="15.75" customHeight="1">
      <c r="B655" s="11"/>
      <c r="C655" s="11"/>
      <c r="D655" s="11"/>
      <c r="E655" s="11"/>
      <c r="F655" s="11"/>
      <c r="G655" s="11"/>
      <c r="H655" s="11"/>
      <c r="I655" s="11"/>
      <c r="J655" s="11"/>
      <c r="K655" s="11"/>
      <c r="L655" s="11"/>
      <c r="M655" s="11"/>
      <c r="N655" s="11"/>
      <c r="O655" s="11"/>
      <c r="P655" s="11"/>
      <c r="Q655" s="11"/>
      <c r="R655" s="11"/>
    </row>
    <row r="656" ht="15.75" customHeight="1">
      <c r="B656" s="11"/>
      <c r="C656" s="11"/>
      <c r="D656" s="11"/>
      <c r="E656" s="11"/>
      <c r="F656" s="11"/>
      <c r="G656" s="11"/>
      <c r="H656" s="11"/>
      <c r="I656" s="11"/>
      <c r="J656" s="11"/>
      <c r="K656" s="11"/>
      <c r="L656" s="11"/>
      <c r="M656" s="11"/>
      <c r="N656" s="11"/>
      <c r="O656" s="11"/>
      <c r="P656" s="11"/>
      <c r="Q656" s="11"/>
      <c r="R656" s="11"/>
    </row>
    <row r="657" ht="15.75" customHeight="1">
      <c r="B657" s="11"/>
      <c r="C657" s="11"/>
      <c r="D657" s="11"/>
      <c r="E657" s="11"/>
      <c r="F657" s="11"/>
      <c r="G657" s="11"/>
      <c r="H657" s="11"/>
      <c r="I657" s="11"/>
      <c r="J657" s="11"/>
      <c r="K657" s="11"/>
      <c r="L657" s="11"/>
      <c r="M657" s="11"/>
      <c r="N657" s="11"/>
      <c r="O657" s="11"/>
      <c r="P657" s="11"/>
      <c r="Q657" s="11"/>
      <c r="R657" s="11"/>
    </row>
    <row r="658" ht="15.75" customHeight="1">
      <c r="B658" s="11"/>
      <c r="C658" s="11"/>
      <c r="D658" s="11"/>
      <c r="E658" s="11"/>
      <c r="F658" s="11"/>
      <c r="G658" s="11"/>
      <c r="H658" s="11"/>
      <c r="I658" s="11"/>
      <c r="J658" s="11"/>
      <c r="K658" s="11"/>
      <c r="L658" s="11"/>
      <c r="M658" s="11"/>
      <c r="N658" s="11"/>
      <c r="O658" s="11"/>
      <c r="P658" s="11"/>
      <c r="Q658" s="11"/>
      <c r="R658" s="11"/>
    </row>
    <row r="659" ht="15.75" customHeight="1">
      <c r="B659" s="11"/>
      <c r="C659" s="11"/>
      <c r="D659" s="11"/>
      <c r="E659" s="11"/>
      <c r="F659" s="11"/>
      <c r="G659" s="11"/>
      <c r="H659" s="11"/>
      <c r="I659" s="11"/>
      <c r="J659" s="11"/>
      <c r="K659" s="11"/>
      <c r="L659" s="11"/>
      <c r="M659" s="11"/>
      <c r="N659" s="11"/>
      <c r="O659" s="11"/>
      <c r="P659" s="11"/>
      <c r="Q659" s="11"/>
      <c r="R659" s="11"/>
    </row>
    <row r="660" ht="15.75" customHeight="1">
      <c r="B660" s="11"/>
      <c r="C660" s="11"/>
      <c r="D660" s="11"/>
      <c r="E660" s="11"/>
      <c r="F660" s="11"/>
      <c r="G660" s="11"/>
      <c r="H660" s="11"/>
      <c r="I660" s="11"/>
      <c r="J660" s="11"/>
      <c r="K660" s="11"/>
      <c r="L660" s="11"/>
      <c r="M660" s="11"/>
      <c r="N660" s="11"/>
      <c r="O660" s="11"/>
      <c r="P660" s="11"/>
      <c r="Q660" s="11"/>
      <c r="R660" s="11"/>
    </row>
    <row r="661" ht="15.75" customHeight="1">
      <c r="B661" s="11"/>
      <c r="C661" s="11"/>
      <c r="D661" s="11"/>
      <c r="E661" s="11"/>
      <c r="F661" s="11"/>
      <c r="G661" s="11"/>
      <c r="H661" s="11"/>
      <c r="I661" s="11"/>
      <c r="J661" s="11"/>
      <c r="K661" s="11"/>
      <c r="L661" s="11"/>
      <c r="M661" s="11"/>
      <c r="N661" s="11"/>
      <c r="O661" s="11"/>
      <c r="P661" s="11"/>
      <c r="Q661" s="11"/>
      <c r="R661" s="11"/>
    </row>
    <row r="662" ht="15.75" customHeight="1">
      <c r="B662" s="11"/>
      <c r="C662" s="11"/>
      <c r="D662" s="11"/>
      <c r="E662" s="11"/>
      <c r="F662" s="11"/>
      <c r="G662" s="11"/>
      <c r="H662" s="11"/>
      <c r="I662" s="11"/>
      <c r="J662" s="11"/>
      <c r="K662" s="11"/>
      <c r="L662" s="11"/>
      <c r="M662" s="11"/>
      <c r="N662" s="11"/>
      <c r="O662" s="11"/>
      <c r="P662" s="11"/>
      <c r="Q662" s="11"/>
      <c r="R662" s="11"/>
    </row>
    <row r="663" ht="15.75" customHeight="1">
      <c r="B663" s="11"/>
      <c r="C663" s="11"/>
      <c r="D663" s="11"/>
      <c r="E663" s="11"/>
      <c r="F663" s="11"/>
      <c r="G663" s="11"/>
      <c r="H663" s="11"/>
      <c r="I663" s="11"/>
      <c r="J663" s="11"/>
      <c r="K663" s="11"/>
      <c r="L663" s="11"/>
      <c r="M663" s="11"/>
      <c r="N663" s="11"/>
      <c r="O663" s="11"/>
      <c r="P663" s="11"/>
      <c r="Q663" s="11"/>
      <c r="R663" s="11"/>
    </row>
    <row r="664" ht="15.75" customHeight="1">
      <c r="B664" s="11"/>
      <c r="C664" s="11"/>
      <c r="D664" s="11"/>
      <c r="E664" s="11"/>
      <c r="F664" s="11"/>
      <c r="G664" s="11"/>
      <c r="H664" s="11"/>
      <c r="I664" s="11"/>
      <c r="J664" s="11"/>
      <c r="K664" s="11"/>
      <c r="L664" s="11"/>
      <c r="M664" s="11"/>
      <c r="N664" s="11"/>
      <c r="O664" s="11"/>
      <c r="P664" s="11"/>
      <c r="Q664" s="11"/>
      <c r="R664" s="11"/>
    </row>
    <row r="665" ht="15.75" customHeight="1">
      <c r="B665" s="11"/>
      <c r="C665" s="11"/>
      <c r="D665" s="11"/>
      <c r="E665" s="11"/>
      <c r="F665" s="11"/>
      <c r="G665" s="11"/>
      <c r="H665" s="11"/>
      <c r="I665" s="11"/>
      <c r="J665" s="11"/>
      <c r="K665" s="11"/>
      <c r="L665" s="11"/>
      <c r="M665" s="11"/>
      <c r="N665" s="11"/>
      <c r="O665" s="11"/>
      <c r="P665" s="11"/>
      <c r="Q665" s="11"/>
      <c r="R665" s="11"/>
    </row>
    <row r="666" ht="15.75" customHeight="1">
      <c r="B666" s="11"/>
      <c r="C666" s="11"/>
      <c r="D666" s="11"/>
      <c r="E666" s="11"/>
      <c r="F666" s="11"/>
      <c r="G666" s="11"/>
      <c r="H666" s="11"/>
      <c r="I666" s="11"/>
      <c r="J666" s="11"/>
      <c r="K666" s="11"/>
      <c r="L666" s="11"/>
      <c r="M666" s="11"/>
      <c r="N666" s="11"/>
      <c r="O666" s="11"/>
      <c r="P666" s="11"/>
      <c r="Q666" s="11"/>
      <c r="R666" s="11"/>
    </row>
    <row r="667" ht="15.75" customHeight="1">
      <c r="B667" s="11"/>
      <c r="C667" s="11"/>
      <c r="D667" s="11"/>
      <c r="E667" s="11"/>
      <c r="F667" s="11"/>
      <c r="G667" s="11"/>
      <c r="H667" s="11"/>
      <c r="I667" s="11"/>
      <c r="J667" s="11"/>
      <c r="K667" s="11"/>
      <c r="L667" s="11"/>
      <c r="M667" s="11"/>
      <c r="N667" s="11"/>
      <c r="O667" s="11"/>
      <c r="P667" s="11"/>
      <c r="Q667" s="11"/>
      <c r="R667" s="11"/>
    </row>
    <row r="668" ht="15.75" customHeight="1">
      <c r="B668" s="11"/>
      <c r="C668" s="11"/>
      <c r="D668" s="11"/>
      <c r="E668" s="11"/>
      <c r="F668" s="11"/>
      <c r="G668" s="11"/>
      <c r="H668" s="11"/>
      <c r="I668" s="11"/>
      <c r="J668" s="11"/>
      <c r="K668" s="11"/>
      <c r="L668" s="11"/>
      <c r="M668" s="11"/>
      <c r="N668" s="11"/>
      <c r="O668" s="11"/>
      <c r="P668" s="11"/>
      <c r="Q668" s="11"/>
      <c r="R668" s="11"/>
    </row>
    <row r="669" ht="15.75" customHeight="1">
      <c r="B669" s="11"/>
      <c r="C669" s="11"/>
      <c r="D669" s="11"/>
      <c r="E669" s="11"/>
      <c r="F669" s="11"/>
      <c r="G669" s="11"/>
      <c r="H669" s="11"/>
      <c r="I669" s="11"/>
      <c r="J669" s="11"/>
      <c r="K669" s="11"/>
      <c r="L669" s="11"/>
      <c r="M669" s="11"/>
      <c r="N669" s="11"/>
      <c r="O669" s="11"/>
      <c r="P669" s="11"/>
      <c r="Q669" s="11"/>
      <c r="R669" s="11"/>
    </row>
    <row r="670" ht="15.75" customHeight="1">
      <c r="B670" s="11"/>
      <c r="C670" s="11"/>
      <c r="D670" s="11"/>
      <c r="E670" s="11"/>
      <c r="F670" s="11"/>
      <c r="G670" s="11"/>
      <c r="H670" s="11"/>
      <c r="I670" s="11"/>
      <c r="J670" s="11"/>
      <c r="K670" s="11"/>
      <c r="L670" s="11"/>
      <c r="M670" s="11"/>
      <c r="N670" s="11"/>
      <c r="O670" s="11"/>
      <c r="P670" s="11"/>
      <c r="Q670" s="11"/>
      <c r="R670" s="11"/>
    </row>
    <row r="671" ht="15.75" customHeight="1">
      <c r="B671" s="11"/>
      <c r="C671" s="11"/>
      <c r="D671" s="11"/>
      <c r="E671" s="11"/>
      <c r="F671" s="11"/>
      <c r="G671" s="11"/>
      <c r="H671" s="11"/>
      <c r="I671" s="11"/>
      <c r="J671" s="11"/>
      <c r="K671" s="11"/>
      <c r="L671" s="11"/>
      <c r="M671" s="11"/>
      <c r="N671" s="11"/>
      <c r="O671" s="11"/>
      <c r="P671" s="11"/>
      <c r="Q671" s="11"/>
      <c r="R671" s="11"/>
    </row>
    <row r="672" ht="15.75" customHeight="1">
      <c r="B672" s="11"/>
      <c r="C672" s="11"/>
      <c r="D672" s="11"/>
      <c r="E672" s="11"/>
      <c r="F672" s="11"/>
      <c r="G672" s="11"/>
      <c r="H672" s="11"/>
      <c r="I672" s="11"/>
      <c r="J672" s="11"/>
      <c r="K672" s="11"/>
      <c r="L672" s="11"/>
      <c r="M672" s="11"/>
      <c r="N672" s="11"/>
      <c r="O672" s="11"/>
      <c r="P672" s="11"/>
      <c r="Q672" s="11"/>
      <c r="R672" s="11"/>
    </row>
    <row r="673" ht="15.75" customHeight="1">
      <c r="B673" s="11"/>
      <c r="C673" s="11"/>
      <c r="D673" s="11"/>
      <c r="E673" s="11"/>
      <c r="F673" s="11"/>
      <c r="G673" s="11"/>
      <c r="H673" s="11"/>
      <c r="I673" s="11"/>
      <c r="J673" s="11"/>
      <c r="K673" s="11"/>
      <c r="L673" s="11"/>
      <c r="M673" s="11"/>
      <c r="N673" s="11"/>
      <c r="O673" s="11"/>
      <c r="P673" s="11"/>
      <c r="Q673" s="11"/>
      <c r="R673" s="11"/>
    </row>
    <row r="674" ht="15.75" customHeight="1">
      <c r="B674" s="11"/>
      <c r="C674" s="11"/>
      <c r="D674" s="11"/>
      <c r="E674" s="11"/>
      <c r="F674" s="11"/>
      <c r="G674" s="11"/>
      <c r="H674" s="11"/>
      <c r="I674" s="11"/>
      <c r="J674" s="11"/>
      <c r="K674" s="11"/>
      <c r="L674" s="11"/>
      <c r="M674" s="11"/>
      <c r="N674" s="11"/>
      <c r="O674" s="11"/>
      <c r="P674" s="11"/>
      <c r="Q674" s="11"/>
      <c r="R674" s="11"/>
    </row>
    <row r="675" ht="15.75" customHeight="1">
      <c r="B675" s="11"/>
      <c r="C675" s="11"/>
      <c r="D675" s="11"/>
      <c r="E675" s="11"/>
      <c r="F675" s="11"/>
      <c r="G675" s="11"/>
      <c r="H675" s="11"/>
      <c r="I675" s="11"/>
      <c r="J675" s="11"/>
      <c r="K675" s="11"/>
      <c r="L675" s="11"/>
      <c r="M675" s="11"/>
      <c r="N675" s="11"/>
      <c r="O675" s="11"/>
      <c r="P675" s="11"/>
      <c r="Q675" s="11"/>
      <c r="R675" s="11"/>
    </row>
    <row r="676" ht="15.75" customHeight="1">
      <c r="B676" s="11"/>
      <c r="C676" s="11"/>
      <c r="D676" s="11"/>
      <c r="E676" s="11"/>
      <c r="F676" s="11"/>
      <c r="G676" s="11"/>
      <c r="H676" s="11"/>
      <c r="I676" s="11"/>
      <c r="J676" s="11"/>
      <c r="K676" s="11"/>
      <c r="L676" s="11"/>
      <c r="M676" s="11"/>
      <c r="N676" s="11"/>
      <c r="O676" s="11"/>
      <c r="P676" s="11"/>
      <c r="Q676" s="11"/>
      <c r="R676" s="11"/>
    </row>
    <row r="677" ht="15.75" customHeight="1">
      <c r="B677" s="11"/>
      <c r="C677" s="11"/>
      <c r="D677" s="11"/>
      <c r="E677" s="11"/>
      <c r="F677" s="11"/>
      <c r="G677" s="11"/>
      <c r="H677" s="11"/>
      <c r="I677" s="11"/>
      <c r="J677" s="11"/>
      <c r="K677" s="11"/>
      <c r="L677" s="11"/>
      <c r="M677" s="11"/>
      <c r="N677" s="11"/>
      <c r="O677" s="11"/>
      <c r="P677" s="11"/>
      <c r="Q677" s="11"/>
      <c r="R677" s="11"/>
    </row>
    <row r="678" ht="15.75" customHeight="1">
      <c r="B678" s="11"/>
      <c r="C678" s="11"/>
      <c r="D678" s="11"/>
      <c r="E678" s="11"/>
      <c r="F678" s="11"/>
      <c r="G678" s="11"/>
      <c r="H678" s="11"/>
      <c r="I678" s="11"/>
      <c r="J678" s="11"/>
      <c r="K678" s="11"/>
      <c r="L678" s="11"/>
      <c r="M678" s="11"/>
      <c r="N678" s="11"/>
      <c r="O678" s="11"/>
      <c r="P678" s="11"/>
      <c r="Q678" s="11"/>
      <c r="R678" s="11"/>
    </row>
    <row r="679" ht="15.75" customHeight="1">
      <c r="B679" s="11"/>
      <c r="C679" s="11"/>
      <c r="D679" s="11"/>
      <c r="E679" s="11"/>
      <c r="F679" s="11"/>
      <c r="G679" s="11"/>
      <c r="H679" s="11"/>
      <c r="I679" s="11"/>
      <c r="J679" s="11"/>
      <c r="K679" s="11"/>
      <c r="L679" s="11"/>
      <c r="M679" s="11"/>
      <c r="N679" s="11"/>
      <c r="O679" s="11"/>
      <c r="P679" s="11"/>
      <c r="Q679" s="11"/>
      <c r="R679" s="11"/>
    </row>
    <row r="680" ht="15.75" customHeight="1">
      <c r="B680" s="11"/>
      <c r="C680" s="11"/>
      <c r="D680" s="11"/>
      <c r="E680" s="11"/>
      <c r="F680" s="11"/>
      <c r="G680" s="11"/>
      <c r="H680" s="11"/>
      <c r="I680" s="11"/>
      <c r="J680" s="11"/>
      <c r="K680" s="11"/>
      <c r="L680" s="11"/>
      <c r="M680" s="11"/>
      <c r="N680" s="11"/>
      <c r="O680" s="11"/>
      <c r="P680" s="11"/>
      <c r="Q680" s="11"/>
      <c r="R680" s="11"/>
    </row>
    <row r="681" ht="15.75" customHeight="1">
      <c r="B681" s="11"/>
      <c r="C681" s="11"/>
      <c r="D681" s="11"/>
      <c r="E681" s="11"/>
      <c r="F681" s="11"/>
      <c r="G681" s="11"/>
      <c r="H681" s="11"/>
      <c r="I681" s="11"/>
      <c r="J681" s="11"/>
      <c r="K681" s="11"/>
      <c r="L681" s="11"/>
      <c r="M681" s="11"/>
      <c r="N681" s="11"/>
      <c r="O681" s="11"/>
      <c r="P681" s="11"/>
      <c r="Q681" s="11"/>
      <c r="R681" s="11"/>
    </row>
    <row r="682" ht="15.75" customHeight="1">
      <c r="B682" s="11"/>
      <c r="C682" s="11"/>
      <c r="D682" s="11"/>
      <c r="E682" s="11"/>
      <c r="F682" s="11"/>
      <c r="G682" s="11"/>
      <c r="H682" s="11"/>
      <c r="I682" s="11"/>
      <c r="J682" s="11"/>
      <c r="K682" s="11"/>
      <c r="L682" s="11"/>
      <c r="M682" s="11"/>
      <c r="N682" s="11"/>
      <c r="O682" s="11"/>
      <c r="P682" s="11"/>
      <c r="Q682" s="11"/>
      <c r="R682" s="11"/>
    </row>
    <row r="683" ht="15.75" customHeight="1">
      <c r="B683" s="11"/>
      <c r="C683" s="11"/>
      <c r="D683" s="11"/>
      <c r="E683" s="11"/>
      <c r="F683" s="11"/>
      <c r="G683" s="11"/>
      <c r="H683" s="11"/>
      <c r="I683" s="11"/>
      <c r="J683" s="11"/>
      <c r="K683" s="11"/>
      <c r="L683" s="11"/>
      <c r="M683" s="11"/>
      <c r="N683" s="11"/>
      <c r="O683" s="11"/>
      <c r="P683" s="11"/>
      <c r="Q683" s="11"/>
      <c r="R683" s="11"/>
    </row>
    <row r="684" ht="15.75" customHeight="1">
      <c r="B684" s="11"/>
      <c r="C684" s="11"/>
      <c r="D684" s="11"/>
      <c r="E684" s="11"/>
      <c r="F684" s="11"/>
      <c r="G684" s="11"/>
      <c r="H684" s="11"/>
      <c r="I684" s="11"/>
      <c r="J684" s="11"/>
      <c r="K684" s="11"/>
      <c r="L684" s="11"/>
      <c r="M684" s="11"/>
      <c r="N684" s="11"/>
      <c r="O684" s="11"/>
      <c r="P684" s="11"/>
      <c r="Q684" s="11"/>
      <c r="R684" s="11"/>
    </row>
    <row r="685" ht="15.75" customHeight="1">
      <c r="B685" s="11"/>
      <c r="C685" s="11"/>
      <c r="D685" s="11"/>
      <c r="E685" s="11"/>
      <c r="F685" s="11"/>
      <c r="G685" s="11"/>
      <c r="H685" s="11"/>
      <c r="I685" s="11"/>
      <c r="J685" s="11"/>
      <c r="K685" s="11"/>
      <c r="L685" s="11"/>
      <c r="M685" s="11"/>
      <c r="N685" s="11"/>
      <c r="O685" s="11"/>
      <c r="P685" s="11"/>
      <c r="Q685" s="11"/>
      <c r="R685" s="11"/>
    </row>
    <row r="686" ht="15.75" customHeight="1">
      <c r="B686" s="11"/>
      <c r="C686" s="11"/>
      <c r="D686" s="11"/>
      <c r="E686" s="11"/>
      <c r="F686" s="11"/>
      <c r="G686" s="11"/>
      <c r="H686" s="11"/>
      <c r="I686" s="11"/>
      <c r="J686" s="11"/>
      <c r="K686" s="11"/>
      <c r="L686" s="11"/>
      <c r="M686" s="11"/>
      <c r="N686" s="11"/>
      <c r="O686" s="11"/>
      <c r="P686" s="11"/>
      <c r="Q686" s="11"/>
      <c r="R686" s="11"/>
    </row>
    <row r="687" ht="15.75" customHeight="1">
      <c r="B687" s="11"/>
      <c r="C687" s="11"/>
      <c r="D687" s="11"/>
      <c r="E687" s="11"/>
      <c r="F687" s="11"/>
      <c r="G687" s="11"/>
      <c r="H687" s="11"/>
      <c r="I687" s="11"/>
      <c r="J687" s="11"/>
      <c r="K687" s="11"/>
      <c r="L687" s="11"/>
      <c r="M687" s="11"/>
      <c r="N687" s="11"/>
      <c r="O687" s="11"/>
      <c r="P687" s="11"/>
      <c r="Q687" s="11"/>
      <c r="R687" s="11"/>
    </row>
    <row r="688" ht="15.75" customHeight="1">
      <c r="B688" s="11"/>
      <c r="C688" s="11"/>
      <c r="D688" s="11"/>
      <c r="E688" s="11"/>
      <c r="F688" s="11"/>
      <c r="G688" s="11"/>
      <c r="H688" s="11"/>
      <c r="I688" s="11"/>
      <c r="J688" s="11"/>
      <c r="K688" s="11"/>
      <c r="L688" s="11"/>
      <c r="M688" s="11"/>
      <c r="N688" s="11"/>
      <c r="O688" s="11"/>
      <c r="P688" s="11"/>
      <c r="Q688" s="11"/>
      <c r="R688" s="11"/>
    </row>
    <row r="689" ht="15.75" customHeight="1">
      <c r="B689" s="11"/>
      <c r="C689" s="11"/>
      <c r="D689" s="11"/>
      <c r="E689" s="11"/>
      <c r="F689" s="11"/>
      <c r="G689" s="11"/>
      <c r="H689" s="11"/>
      <c r="I689" s="11"/>
      <c r="J689" s="11"/>
      <c r="K689" s="11"/>
      <c r="L689" s="11"/>
      <c r="M689" s="11"/>
      <c r="N689" s="11"/>
      <c r="O689" s="11"/>
      <c r="P689" s="11"/>
      <c r="Q689" s="11"/>
      <c r="R689" s="11"/>
    </row>
    <row r="690" ht="15.75" customHeight="1">
      <c r="B690" s="11"/>
      <c r="C690" s="11"/>
      <c r="D690" s="11"/>
      <c r="E690" s="11"/>
      <c r="F690" s="11"/>
      <c r="G690" s="11"/>
      <c r="H690" s="11"/>
      <c r="I690" s="11"/>
      <c r="J690" s="11"/>
      <c r="K690" s="11"/>
      <c r="L690" s="11"/>
      <c r="M690" s="11"/>
      <c r="N690" s="11"/>
      <c r="O690" s="11"/>
      <c r="P690" s="11"/>
      <c r="Q690" s="11"/>
      <c r="R690" s="11"/>
    </row>
    <row r="691" ht="15.75" customHeight="1">
      <c r="B691" s="11"/>
      <c r="C691" s="11"/>
      <c r="D691" s="11"/>
      <c r="E691" s="11"/>
      <c r="F691" s="11"/>
      <c r="G691" s="11"/>
      <c r="H691" s="11"/>
      <c r="I691" s="11"/>
      <c r="J691" s="11"/>
      <c r="K691" s="11"/>
      <c r="L691" s="11"/>
      <c r="M691" s="11"/>
      <c r="N691" s="11"/>
      <c r="O691" s="11"/>
      <c r="P691" s="11"/>
      <c r="Q691" s="11"/>
      <c r="R691" s="11"/>
    </row>
    <row r="692" ht="15.75" customHeight="1">
      <c r="B692" s="11"/>
      <c r="C692" s="11"/>
      <c r="D692" s="11"/>
      <c r="E692" s="11"/>
      <c r="F692" s="11"/>
      <c r="G692" s="11"/>
      <c r="H692" s="11"/>
      <c r="I692" s="11"/>
      <c r="J692" s="11"/>
      <c r="K692" s="11"/>
      <c r="L692" s="11"/>
      <c r="M692" s="11"/>
      <c r="N692" s="11"/>
      <c r="O692" s="11"/>
      <c r="P692" s="11"/>
      <c r="Q692" s="11"/>
      <c r="R692" s="11"/>
    </row>
    <row r="693" ht="15.75" customHeight="1">
      <c r="B693" s="11"/>
      <c r="C693" s="11"/>
      <c r="D693" s="11"/>
      <c r="E693" s="11"/>
      <c r="F693" s="11"/>
      <c r="G693" s="11"/>
      <c r="H693" s="11"/>
      <c r="I693" s="11"/>
      <c r="J693" s="11"/>
      <c r="K693" s="11"/>
      <c r="L693" s="11"/>
      <c r="M693" s="11"/>
      <c r="N693" s="11"/>
      <c r="O693" s="11"/>
      <c r="P693" s="11"/>
      <c r="Q693" s="11"/>
      <c r="R693" s="11"/>
    </row>
    <row r="694" ht="15.75" customHeight="1">
      <c r="B694" s="11"/>
      <c r="C694" s="11"/>
      <c r="D694" s="11"/>
      <c r="E694" s="11"/>
      <c r="F694" s="11"/>
      <c r="G694" s="11"/>
      <c r="H694" s="11"/>
      <c r="I694" s="11"/>
      <c r="J694" s="11"/>
      <c r="K694" s="11"/>
      <c r="L694" s="11"/>
      <c r="M694" s="11"/>
      <c r="N694" s="11"/>
      <c r="O694" s="11"/>
      <c r="P694" s="11"/>
      <c r="Q694" s="11"/>
      <c r="R694" s="11"/>
    </row>
    <row r="695" ht="15.75" customHeight="1">
      <c r="B695" s="11"/>
      <c r="C695" s="11"/>
      <c r="D695" s="11"/>
      <c r="E695" s="11"/>
      <c r="F695" s="11"/>
      <c r="G695" s="11"/>
      <c r="H695" s="11"/>
      <c r="I695" s="11"/>
      <c r="J695" s="11"/>
      <c r="K695" s="11"/>
      <c r="L695" s="11"/>
      <c r="M695" s="11"/>
      <c r="N695" s="11"/>
      <c r="O695" s="11"/>
      <c r="P695" s="11"/>
      <c r="Q695" s="11"/>
      <c r="R695" s="11"/>
    </row>
    <row r="696" ht="15.75" customHeight="1">
      <c r="B696" s="11"/>
      <c r="C696" s="11"/>
      <c r="D696" s="11"/>
      <c r="E696" s="11"/>
      <c r="F696" s="11"/>
      <c r="G696" s="11"/>
      <c r="H696" s="11"/>
      <c r="I696" s="11"/>
      <c r="J696" s="11"/>
      <c r="K696" s="11"/>
      <c r="L696" s="11"/>
      <c r="M696" s="11"/>
      <c r="N696" s="11"/>
      <c r="O696" s="11"/>
      <c r="P696" s="11"/>
      <c r="Q696" s="11"/>
      <c r="R696" s="11"/>
    </row>
    <row r="697" ht="15.75" customHeight="1">
      <c r="B697" s="11"/>
      <c r="C697" s="11"/>
      <c r="D697" s="11"/>
      <c r="E697" s="11"/>
      <c r="F697" s="11"/>
      <c r="G697" s="11"/>
      <c r="H697" s="11"/>
      <c r="I697" s="11"/>
      <c r="J697" s="11"/>
      <c r="K697" s="11"/>
      <c r="L697" s="11"/>
      <c r="M697" s="11"/>
      <c r="N697" s="11"/>
      <c r="O697" s="11"/>
      <c r="P697" s="11"/>
      <c r="Q697" s="11"/>
      <c r="R697" s="11"/>
    </row>
    <row r="698" ht="15.75" customHeight="1">
      <c r="B698" s="11"/>
      <c r="C698" s="11"/>
      <c r="D698" s="11"/>
      <c r="E698" s="11"/>
      <c r="F698" s="11"/>
      <c r="G698" s="11"/>
      <c r="H698" s="11"/>
      <c r="I698" s="11"/>
      <c r="J698" s="11"/>
      <c r="K698" s="11"/>
      <c r="L698" s="11"/>
      <c r="M698" s="11"/>
      <c r="N698" s="11"/>
      <c r="O698" s="11"/>
      <c r="P698" s="11"/>
      <c r="Q698" s="11"/>
      <c r="R698" s="11"/>
    </row>
    <row r="699" ht="15.75" customHeight="1">
      <c r="B699" s="11"/>
      <c r="C699" s="11"/>
      <c r="D699" s="11"/>
      <c r="E699" s="11"/>
      <c r="F699" s="11"/>
      <c r="G699" s="11"/>
      <c r="H699" s="11"/>
      <c r="I699" s="11"/>
      <c r="J699" s="11"/>
      <c r="K699" s="11"/>
      <c r="L699" s="11"/>
      <c r="M699" s="11"/>
      <c r="N699" s="11"/>
      <c r="O699" s="11"/>
      <c r="P699" s="11"/>
      <c r="Q699" s="11"/>
      <c r="R699" s="11"/>
    </row>
    <row r="700" ht="15.75" customHeight="1">
      <c r="B700" s="11"/>
      <c r="C700" s="11"/>
      <c r="D700" s="11"/>
      <c r="E700" s="11"/>
      <c r="F700" s="11"/>
      <c r="G700" s="11"/>
      <c r="H700" s="11"/>
      <c r="I700" s="11"/>
      <c r="J700" s="11"/>
      <c r="K700" s="11"/>
      <c r="L700" s="11"/>
      <c r="M700" s="11"/>
      <c r="N700" s="11"/>
      <c r="O700" s="11"/>
      <c r="P700" s="11"/>
      <c r="Q700" s="11"/>
      <c r="R700" s="11"/>
    </row>
    <row r="701" ht="15.75" customHeight="1">
      <c r="B701" s="11"/>
      <c r="C701" s="11"/>
      <c r="D701" s="11"/>
      <c r="E701" s="11"/>
      <c r="F701" s="11"/>
      <c r="G701" s="11"/>
      <c r="H701" s="11"/>
      <c r="I701" s="11"/>
      <c r="J701" s="11"/>
      <c r="K701" s="11"/>
      <c r="L701" s="11"/>
      <c r="M701" s="11"/>
      <c r="N701" s="11"/>
      <c r="O701" s="11"/>
      <c r="P701" s="11"/>
      <c r="Q701" s="11"/>
      <c r="R701" s="11"/>
    </row>
    <row r="702" ht="15.75" customHeight="1">
      <c r="B702" s="11"/>
      <c r="C702" s="11"/>
      <c r="D702" s="11"/>
      <c r="E702" s="11"/>
      <c r="F702" s="11"/>
      <c r="G702" s="11"/>
      <c r="H702" s="11"/>
      <c r="I702" s="11"/>
      <c r="J702" s="11"/>
      <c r="K702" s="11"/>
      <c r="L702" s="11"/>
      <c r="M702" s="11"/>
      <c r="N702" s="11"/>
      <c r="O702" s="11"/>
      <c r="P702" s="11"/>
      <c r="Q702" s="11"/>
      <c r="R702" s="11"/>
    </row>
    <row r="703" ht="15.75" customHeight="1">
      <c r="B703" s="11"/>
      <c r="C703" s="11"/>
      <c r="D703" s="11"/>
      <c r="E703" s="11"/>
      <c r="F703" s="11"/>
      <c r="G703" s="11"/>
      <c r="H703" s="11"/>
      <c r="I703" s="11"/>
      <c r="J703" s="11"/>
      <c r="K703" s="11"/>
      <c r="L703" s="11"/>
      <c r="M703" s="11"/>
      <c r="N703" s="11"/>
      <c r="O703" s="11"/>
      <c r="P703" s="11"/>
      <c r="Q703" s="11"/>
      <c r="R703" s="11"/>
    </row>
    <row r="704" ht="15.75" customHeight="1">
      <c r="B704" s="11"/>
      <c r="C704" s="11"/>
      <c r="D704" s="11"/>
      <c r="E704" s="11"/>
      <c r="F704" s="11"/>
      <c r="G704" s="11"/>
      <c r="H704" s="11"/>
      <c r="I704" s="11"/>
      <c r="J704" s="11"/>
      <c r="K704" s="11"/>
      <c r="L704" s="11"/>
      <c r="M704" s="11"/>
      <c r="N704" s="11"/>
      <c r="O704" s="11"/>
      <c r="P704" s="11"/>
      <c r="Q704" s="11"/>
      <c r="R704" s="11"/>
    </row>
    <row r="705" ht="15.75" customHeight="1">
      <c r="B705" s="11"/>
      <c r="C705" s="11"/>
      <c r="D705" s="11"/>
      <c r="E705" s="11"/>
      <c r="F705" s="11"/>
      <c r="G705" s="11"/>
      <c r="H705" s="11"/>
      <c r="I705" s="11"/>
      <c r="J705" s="11"/>
      <c r="K705" s="11"/>
      <c r="L705" s="11"/>
      <c r="M705" s="11"/>
      <c r="N705" s="11"/>
      <c r="O705" s="11"/>
      <c r="P705" s="11"/>
      <c r="Q705" s="11"/>
      <c r="R705" s="11"/>
    </row>
    <row r="706" ht="15.75" customHeight="1">
      <c r="B706" s="11"/>
      <c r="C706" s="11"/>
      <c r="D706" s="11"/>
      <c r="E706" s="11"/>
      <c r="F706" s="11"/>
      <c r="G706" s="11"/>
      <c r="H706" s="11"/>
      <c r="I706" s="11"/>
      <c r="J706" s="11"/>
      <c r="K706" s="11"/>
      <c r="L706" s="11"/>
      <c r="M706" s="11"/>
      <c r="N706" s="11"/>
      <c r="O706" s="11"/>
      <c r="P706" s="11"/>
      <c r="Q706" s="11"/>
      <c r="R706" s="11"/>
    </row>
    <row r="707" ht="15.75" customHeight="1">
      <c r="B707" s="11"/>
      <c r="C707" s="11"/>
      <c r="D707" s="11"/>
      <c r="E707" s="11"/>
      <c r="F707" s="11"/>
      <c r="G707" s="11"/>
      <c r="H707" s="11"/>
      <c r="I707" s="11"/>
      <c r="J707" s="11"/>
      <c r="K707" s="11"/>
      <c r="L707" s="11"/>
      <c r="M707" s="11"/>
      <c r="N707" s="11"/>
      <c r="O707" s="11"/>
      <c r="P707" s="11"/>
      <c r="Q707" s="11"/>
      <c r="R707" s="11"/>
    </row>
    <row r="708" ht="15.75" customHeight="1">
      <c r="B708" s="11"/>
      <c r="C708" s="11"/>
      <c r="D708" s="11"/>
      <c r="E708" s="11"/>
      <c r="F708" s="11"/>
      <c r="G708" s="11"/>
      <c r="H708" s="11"/>
      <c r="I708" s="11"/>
      <c r="J708" s="11"/>
      <c r="K708" s="11"/>
      <c r="L708" s="11"/>
      <c r="M708" s="11"/>
      <c r="N708" s="11"/>
      <c r="O708" s="11"/>
      <c r="P708" s="11"/>
      <c r="Q708" s="11"/>
      <c r="R708" s="11"/>
    </row>
    <row r="709" ht="15.75" customHeight="1">
      <c r="B709" s="11"/>
      <c r="C709" s="11"/>
      <c r="D709" s="11"/>
      <c r="E709" s="11"/>
      <c r="F709" s="11"/>
      <c r="G709" s="11"/>
      <c r="H709" s="11"/>
      <c r="I709" s="11"/>
      <c r="J709" s="11"/>
      <c r="K709" s="11"/>
      <c r="L709" s="11"/>
      <c r="M709" s="11"/>
      <c r="N709" s="11"/>
      <c r="O709" s="11"/>
      <c r="P709" s="11"/>
      <c r="Q709" s="11"/>
      <c r="R709" s="11"/>
    </row>
    <row r="710" ht="15.75" customHeight="1">
      <c r="B710" s="11"/>
      <c r="C710" s="11"/>
      <c r="D710" s="11"/>
      <c r="E710" s="11"/>
      <c r="F710" s="11"/>
      <c r="G710" s="11"/>
      <c r="H710" s="11"/>
      <c r="I710" s="11"/>
      <c r="J710" s="11"/>
      <c r="K710" s="11"/>
      <c r="L710" s="11"/>
      <c r="M710" s="11"/>
      <c r="N710" s="11"/>
      <c r="O710" s="11"/>
      <c r="P710" s="11"/>
      <c r="Q710" s="11"/>
      <c r="R710" s="11"/>
    </row>
    <row r="711" ht="15.75" customHeight="1">
      <c r="B711" s="11"/>
      <c r="C711" s="11"/>
      <c r="D711" s="11"/>
      <c r="E711" s="11"/>
      <c r="F711" s="11"/>
      <c r="G711" s="11"/>
      <c r="H711" s="11"/>
      <c r="I711" s="11"/>
      <c r="J711" s="11"/>
      <c r="K711" s="11"/>
      <c r="L711" s="11"/>
      <c r="M711" s="11"/>
      <c r="N711" s="11"/>
      <c r="O711" s="11"/>
      <c r="P711" s="11"/>
      <c r="Q711" s="11"/>
      <c r="R711" s="11"/>
    </row>
    <row r="712" ht="15.75" customHeight="1">
      <c r="B712" s="11"/>
      <c r="C712" s="11"/>
      <c r="D712" s="11"/>
      <c r="E712" s="11"/>
      <c r="F712" s="11"/>
      <c r="G712" s="11"/>
      <c r="H712" s="11"/>
      <c r="I712" s="11"/>
      <c r="J712" s="11"/>
      <c r="K712" s="11"/>
      <c r="L712" s="11"/>
      <c r="M712" s="11"/>
      <c r="N712" s="11"/>
      <c r="O712" s="11"/>
      <c r="P712" s="11"/>
      <c r="Q712" s="11"/>
      <c r="R712" s="11"/>
    </row>
    <row r="713" ht="15.75" customHeight="1">
      <c r="B713" s="11"/>
      <c r="C713" s="11"/>
      <c r="D713" s="11"/>
      <c r="E713" s="11"/>
      <c r="F713" s="11"/>
      <c r="G713" s="11"/>
      <c r="H713" s="11"/>
      <c r="I713" s="11"/>
      <c r="J713" s="11"/>
      <c r="K713" s="11"/>
      <c r="L713" s="11"/>
      <c r="M713" s="11"/>
      <c r="N713" s="11"/>
      <c r="O713" s="11"/>
      <c r="P713" s="11"/>
      <c r="Q713" s="11"/>
      <c r="R713" s="11"/>
    </row>
    <row r="714" ht="15.75" customHeight="1">
      <c r="B714" s="11"/>
      <c r="C714" s="11"/>
      <c r="D714" s="11"/>
      <c r="E714" s="11"/>
      <c r="F714" s="11"/>
      <c r="G714" s="11"/>
      <c r="H714" s="11"/>
      <c r="I714" s="11"/>
      <c r="J714" s="11"/>
      <c r="K714" s="11"/>
      <c r="L714" s="11"/>
      <c r="M714" s="11"/>
      <c r="N714" s="11"/>
      <c r="O714" s="11"/>
      <c r="P714" s="11"/>
      <c r="Q714" s="11"/>
      <c r="R714" s="11"/>
    </row>
    <row r="715" ht="15.75" customHeight="1">
      <c r="B715" s="11"/>
      <c r="C715" s="11"/>
      <c r="D715" s="11"/>
      <c r="E715" s="11"/>
      <c r="F715" s="11"/>
      <c r="G715" s="11"/>
      <c r="H715" s="11"/>
      <c r="I715" s="11"/>
      <c r="J715" s="11"/>
      <c r="K715" s="11"/>
      <c r="L715" s="11"/>
      <c r="M715" s="11"/>
      <c r="N715" s="11"/>
      <c r="O715" s="11"/>
      <c r="P715" s="11"/>
      <c r="Q715" s="11"/>
      <c r="R715" s="11"/>
    </row>
    <row r="716" ht="15.75" customHeight="1">
      <c r="B716" s="11"/>
      <c r="C716" s="11"/>
      <c r="D716" s="11"/>
      <c r="E716" s="11"/>
      <c r="F716" s="11"/>
      <c r="G716" s="11"/>
      <c r="H716" s="11"/>
      <c r="I716" s="11"/>
      <c r="J716" s="11"/>
      <c r="K716" s="11"/>
      <c r="L716" s="11"/>
      <c r="M716" s="11"/>
      <c r="N716" s="11"/>
      <c r="O716" s="11"/>
      <c r="P716" s="11"/>
      <c r="Q716" s="11"/>
      <c r="R716" s="11"/>
    </row>
    <row r="717" ht="15.75" customHeight="1">
      <c r="B717" s="11"/>
      <c r="C717" s="11"/>
      <c r="D717" s="11"/>
      <c r="E717" s="11"/>
      <c r="F717" s="11"/>
      <c r="G717" s="11"/>
      <c r="H717" s="11"/>
      <c r="I717" s="11"/>
      <c r="J717" s="11"/>
      <c r="K717" s="11"/>
      <c r="L717" s="11"/>
      <c r="M717" s="11"/>
      <c r="N717" s="11"/>
      <c r="O717" s="11"/>
      <c r="P717" s="11"/>
      <c r="Q717" s="11"/>
      <c r="R717" s="11"/>
    </row>
    <row r="718" ht="15.75" customHeight="1">
      <c r="B718" s="11"/>
      <c r="C718" s="11"/>
      <c r="D718" s="11"/>
      <c r="E718" s="11"/>
      <c r="F718" s="11"/>
      <c r="G718" s="11"/>
      <c r="H718" s="11"/>
      <c r="I718" s="11"/>
      <c r="J718" s="11"/>
      <c r="K718" s="11"/>
      <c r="L718" s="11"/>
      <c r="M718" s="11"/>
      <c r="N718" s="11"/>
      <c r="O718" s="11"/>
      <c r="P718" s="11"/>
      <c r="Q718" s="11"/>
      <c r="R718" s="11"/>
    </row>
    <row r="719" ht="15.75" customHeight="1">
      <c r="B719" s="11"/>
      <c r="C719" s="11"/>
      <c r="D719" s="11"/>
      <c r="E719" s="11"/>
      <c r="F719" s="11"/>
      <c r="G719" s="11"/>
      <c r="H719" s="11"/>
      <c r="I719" s="11"/>
      <c r="J719" s="11"/>
      <c r="K719" s="11"/>
      <c r="L719" s="11"/>
      <c r="M719" s="11"/>
      <c r="N719" s="11"/>
      <c r="O719" s="11"/>
      <c r="P719" s="11"/>
      <c r="Q719" s="11"/>
      <c r="R719" s="11"/>
    </row>
    <row r="720" ht="15.75" customHeight="1">
      <c r="B720" s="11"/>
      <c r="C720" s="11"/>
      <c r="D720" s="11"/>
      <c r="E720" s="11"/>
      <c r="F720" s="11"/>
      <c r="G720" s="11"/>
      <c r="H720" s="11"/>
      <c r="I720" s="11"/>
      <c r="J720" s="11"/>
      <c r="K720" s="11"/>
      <c r="L720" s="11"/>
      <c r="M720" s="11"/>
      <c r="N720" s="11"/>
      <c r="O720" s="11"/>
      <c r="P720" s="11"/>
      <c r="Q720" s="11"/>
      <c r="R720" s="11"/>
    </row>
    <row r="721" ht="15.75" customHeight="1">
      <c r="B721" s="11"/>
      <c r="C721" s="11"/>
      <c r="D721" s="11"/>
      <c r="E721" s="11"/>
      <c r="F721" s="11"/>
      <c r="G721" s="11"/>
      <c r="H721" s="11"/>
      <c r="I721" s="11"/>
      <c r="J721" s="11"/>
      <c r="K721" s="11"/>
      <c r="L721" s="11"/>
      <c r="M721" s="11"/>
      <c r="N721" s="11"/>
      <c r="O721" s="11"/>
      <c r="P721" s="11"/>
      <c r="Q721" s="11"/>
      <c r="R721" s="11"/>
    </row>
    <row r="722" ht="15.75" customHeight="1">
      <c r="B722" s="11"/>
      <c r="C722" s="11"/>
      <c r="D722" s="11"/>
      <c r="E722" s="11"/>
      <c r="F722" s="11"/>
      <c r="G722" s="11"/>
      <c r="H722" s="11"/>
      <c r="I722" s="11"/>
      <c r="J722" s="11"/>
      <c r="K722" s="11"/>
      <c r="L722" s="11"/>
      <c r="M722" s="11"/>
      <c r="N722" s="11"/>
      <c r="O722" s="11"/>
      <c r="P722" s="11"/>
      <c r="Q722" s="11"/>
      <c r="R722" s="11"/>
    </row>
    <row r="723" ht="15.75" customHeight="1">
      <c r="B723" s="11"/>
      <c r="C723" s="11"/>
      <c r="D723" s="11"/>
      <c r="E723" s="11"/>
      <c r="F723" s="11"/>
      <c r="G723" s="11"/>
      <c r="H723" s="11"/>
      <c r="I723" s="11"/>
      <c r="J723" s="11"/>
      <c r="K723" s="11"/>
      <c r="L723" s="11"/>
      <c r="M723" s="11"/>
      <c r="N723" s="11"/>
      <c r="O723" s="11"/>
      <c r="P723" s="11"/>
      <c r="Q723" s="11"/>
      <c r="R723" s="11"/>
    </row>
    <row r="724" ht="15.75" customHeight="1">
      <c r="B724" s="11"/>
      <c r="C724" s="11"/>
      <c r="D724" s="11"/>
      <c r="E724" s="11"/>
      <c r="F724" s="11"/>
      <c r="G724" s="11"/>
      <c r="H724" s="11"/>
      <c r="I724" s="11"/>
      <c r="J724" s="11"/>
      <c r="K724" s="11"/>
      <c r="L724" s="11"/>
      <c r="M724" s="11"/>
      <c r="N724" s="11"/>
      <c r="O724" s="11"/>
      <c r="P724" s="11"/>
      <c r="Q724" s="11"/>
      <c r="R724" s="11"/>
    </row>
    <row r="725" ht="15.75" customHeight="1">
      <c r="B725" s="11"/>
      <c r="C725" s="11"/>
      <c r="D725" s="11"/>
      <c r="E725" s="11"/>
      <c r="F725" s="11"/>
      <c r="G725" s="11"/>
      <c r="H725" s="11"/>
      <c r="I725" s="11"/>
      <c r="J725" s="11"/>
      <c r="K725" s="11"/>
      <c r="L725" s="11"/>
      <c r="M725" s="11"/>
      <c r="N725" s="11"/>
      <c r="O725" s="11"/>
      <c r="P725" s="11"/>
      <c r="Q725" s="11"/>
      <c r="R725" s="11"/>
    </row>
    <row r="726" ht="15.75" customHeight="1">
      <c r="B726" s="11"/>
      <c r="C726" s="11"/>
      <c r="D726" s="11"/>
      <c r="E726" s="11"/>
      <c r="F726" s="11"/>
      <c r="G726" s="11"/>
      <c r="H726" s="11"/>
      <c r="I726" s="11"/>
      <c r="J726" s="11"/>
      <c r="K726" s="11"/>
      <c r="L726" s="11"/>
      <c r="M726" s="11"/>
      <c r="N726" s="11"/>
      <c r="O726" s="11"/>
      <c r="P726" s="11"/>
      <c r="Q726" s="11"/>
      <c r="R726" s="11"/>
    </row>
    <row r="727" ht="15.75" customHeight="1">
      <c r="B727" s="11"/>
      <c r="C727" s="11"/>
      <c r="D727" s="11"/>
      <c r="E727" s="11"/>
      <c r="F727" s="11"/>
      <c r="G727" s="11"/>
      <c r="H727" s="11"/>
      <c r="I727" s="11"/>
      <c r="J727" s="11"/>
      <c r="K727" s="11"/>
      <c r="L727" s="11"/>
      <c r="M727" s="11"/>
      <c r="N727" s="11"/>
      <c r="O727" s="11"/>
      <c r="P727" s="11"/>
      <c r="Q727" s="11"/>
      <c r="R727" s="11"/>
    </row>
    <row r="728" ht="15.75" customHeight="1">
      <c r="B728" s="11"/>
      <c r="C728" s="11"/>
      <c r="D728" s="11"/>
      <c r="E728" s="11"/>
      <c r="F728" s="11"/>
      <c r="G728" s="11"/>
      <c r="H728" s="11"/>
      <c r="I728" s="11"/>
      <c r="J728" s="11"/>
      <c r="K728" s="11"/>
      <c r="L728" s="11"/>
      <c r="M728" s="11"/>
      <c r="N728" s="11"/>
      <c r="O728" s="11"/>
      <c r="P728" s="11"/>
      <c r="Q728" s="11"/>
      <c r="R728" s="11"/>
    </row>
    <row r="729" ht="15.75" customHeight="1">
      <c r="B729" s="11"/>
      <c r="C729" s="11"/>
      <c r="D729" s="11"/>
      <c r="E729" s="11"/>
      <c r="F729" s="11"/>
      <c r="G729" s="11"/>
      <c r="H729" s="11"/>
      <c r="I729" s="11"/>
      <c r="J729" s="11"/>
      <c r="K729" s="11"/>
      <c r="L729" s="11"/>
      <c r="M729" s="11"/>
      <c r="N729" s="11"/>
      <c r="O729" s="11"/>
      <c r="P729" s="11"/>
      <c r="Q729" s="11"/>
      <c r="R729" s="11"/>
    </row>
    <row r="730" ht="15.75" customHeight="1">
      <c r="B730" s="11"/>
      <c r="C730" s="11"/>
      <c r="D730" s="11"/>
      <c r="E730" s="11"/>
      <c r="F730" s="11"/>
      <c r="G730" s="11"/>
      <c r="H730" s="11"/>
      <c r="I730" s="11"/>
      <c r="J730" s="11"/>
      <c r="K730" s="11"/>
      <c r="L730" s="11"/>
      <c r="M730" s="11"/>
      <c r="N730" s="11"/>
      <c r="O730" s="11"/>
      <c r="P730" s="11"/>
      <c r="Q730" s="11"/>
      <c r="R730" s="11"/>
    </row>
    <row r="731" ht="15.75" customHeight="1">
      <c r="B731" s="11"/>
      <c r="C731" s="11"/>
      <c r="D731" s="11"/>
      <c r="E731" s="11"/>
      <c r="F731" s="11"/>
      <c r="G731" s="11"/>
      <c r="H731" s="11"/>
      <c r="I731" s="11"/>
      <c r="J731" s="11"/>
      <c r="K731" s="11"/>
      <c r="L731" s="11"/>
      <c r="M731" s="11"/>
      <c r="N731" s="11"/>
      <c r="O731" s="11"/>
      <c r="P731" s="11"/>
      <c r="Q731" s="11"/>
      <c r="R731" s="11"/>
    </row>
    <row r="732" ht="15.75" customHeight="1">
      <c r="B732" s="11"/>
      <c r="C732" s="11"/>
      <c r="D732" s="11"/>
      <c r="E732" s="11"/>
      <c r="F732" s="11"/>
      <c r="G732" s="11"/>
      <c r="H732" s="11"/>
      <c r="I732" s="11"/>
      <c r="J732" s="11"/>
      <c r="K732" s="11"/>
      <c r="L732" s="11"/>
      <c r="M732" s="11"/>
      <c r="N732" s="11"/>
      <c r="O732" s="11"/>
      <c r="P732" s="11"/>
      <c r="Q732" s="11"/>
      <c r="R732" s="11"/>
    </row>
    <row r="733" ht="15.75" customHeight="1">
      <c r="B733" s="11"/>
      <c r="C733" s="11"/>
      <c r="D733" s="11"/>
      <c r="E733" s="11"/>
      <c r="F733" s="11"/>
      <c r="G733" s="11"/>
      <c r="H733" s="11"/>
      <c r="I733" s="11"/>
      <c r="J733" s="11"/>
      <c r="K733" s="11"/>
      <c r="L733" s="11"/>
      <c r="M733" s="11"/>
      <c r="N733" s="11"/>
      <c r="O733" s="11"/>
      <c r="P733" s="11"/>
      <c r="Q733" s="11"/>
      <c r="R733" s="11"/>
    </row>
    <row r="734" ht="15.75" customHeight="1">
      <c r="B734" s="11"/>
      <c r="C734" s="11"/>
      <c r="D734" s="11"/>
      <c r="E734" s="11"/>
      <c r="F734" s="11"/>
      <c r="G734" s="11"/>
      <c r="H734" s="11"/>
      <c r="I734" s="11"/>
      <c r="J734" s="11"/>
      <c r="K734" s="11"/>
      <c r="L734" s="11"/>
      <c r="M734" s="11"/>
      <c r="N734" s="11"/>
      <c r="O734" s="11"/>
      <c r="P734" s="11"/>
      <c r="Q734" s="11"/>
      <c r="R734" s="11"/>
    </row>
    <row r="735" ht="15.75" customHeight="1">
      <c r="B735" s="11"/>
      <c r="C735" s="11"/>
      <c r="D735" s="11"/>
      <c r="E735" s="11"/>
      <c r="F735" s="11"/>
      <c r="G735" s="11"/>
      <c r="H735" s="11"/>
      <c r="I735" s="11"/>
      <c r="J735" s="11"/>
      <c r="K735" s="11"/>
      <c r="L735" s="11"/>
      <c r="M735" s="11"/>
      <c r="N735" s="11"/>
      <c r="O735" s="11"/>
      <c r="P735" s="11"/>
      <c r="Q735" s="11"/>
      <c r="R735" s="11"/>
    </row>
    <row r="736" ht="15.75" customHeight="1">
      <c r="B736" s="11"/>
      <c r="C736" s="11"/>
      <c r="D736" s="11"/>
      <c r="E736" s="11"/>
      <c r="F736" s="11"/>
      <c r="G736" s="11"/>
      <c r="H736" s="11"/>
      <c r="I736" s="11"/>
      <c r="J736" s="11"/>
      <c r="K736" s="11"/>
      <c r="L736" s="11"/>
      <c r="M736" s="11"/>
      <c r="N736" s="11"/>
      <c r="O736" s="11"/>
      <c r="P736" s="11"/>
      <c r="Q736" s="11"/>
      <c r="R736" s="11"/>
    </row>
    <row r="737" ht="15.75" customHeight="1">
      <c r="B737" s="11"/>
      <c r="C737" s="11"/>
      <c r="D737" s="11"/>
      <c r="E737" s="11"/>
      <c r="F737" s="11"/>
      <c r="G737" s="11"/>
      <c r="H737" s="11"/>
      <c r="I737" s="11"/>
      <c r="J737" s="11"/>
      <c r="K737" s="11"/>
      <c r="L737" s="11"/>
      <c r="M737" s="11"/>
      <c r="N737" s="11"/>
      <c r="O737" s="11"/>
      <c r="P737" s="11"/>
      <c r="Q737" s="11"/>
      <c r="R737" s="11"/>
    </row>
    <row r="738" ht="15.75" customHeight="1">
      <c r="B738" s="11"/>
      <c r="C738" s="11"/>
      <c r="D738" s="11"/>
      <c r="E738" s="11"/>
      <c r="F738" s="11"/>
      <c r="G738" s="11"/>
      <c r="H738" s="11"/>
      <c r="I738" s="11"/>
      <c r="J738" s="11"/>
      <c r="K738" s="11"/>
      <c r="L738" s="11"/>
      <c r="M738" s="11"/>
      <c r="N738" s="11"/>
      <c r="O738" s="11"/>
      <c r="P738" s="11"/>
      <c r="Q738" s="11"/>
      <c r="R738" s="11"/>
    </row>
    <row r="739" ht="15.75" customHeight="1">
      <c r="B739" s="11"/>
      <c r="C739" s="11"/>
      <c r="D739" s="11"/>
      <c r="E739" s="11"/>
      <c r="F739" s="11"/>
      <c r="G739" s="11"/>
      <c r="H739" s="11"/>
      <c r="I739" s="11"/>
      <c r="J739" s="11"/>
      <c r="K739" s="11"/>
      <c r="L739" s="11"/>
      <c r="M739" s="11"/>
      <c r="N739" s="11"/>
      <c r="O739" s="11"/>
      <c r="P739" s="11"/>
      <c r="Q739" s="11"/>
      <c r="R739" s="11"/>
    </row>
    <row r="740" ht="15.75" customHeight="1">
      <c r="B740" s="11"/>
      <c r="C740" s="11"/>
      <c r="D740" s="11"/>
      <c r="E740" s="11"/>
      <c r="F740" s="11"/>
      <c r="G740" s="11"/>
      <c r="H740" s="11"/>
      <c r="I740" s="11"/>
      <c r="J740" s="11"/>
      <c r="K740" s="11"/>
      <c r="L740" s="11"/>
      <c r="M740" s="11"/>
      <c r="N740" s="11"/>
      <c r="O740" s="11"/>
      <c r="P740" s="11"/>
      <c r="Q740" s="11"/>
      <c r="R740" s="11"/>
    </row>
    <row r="741" ht="15.75" customHeight="1">
      <c r="B741" s="11"/>
      <c r="C741" s="11"/>
      <c r="D741" s="11"/>
      <c r="E741" s="11"/>
      <c r="F741" s="11"/>
      <c r="G741" s="11"/>
      <c r="H741" s="11"/>
      <c r="I741" s="11"/>
      <c r="J741" s="11"/>
      <c r="K741" s="11"/>
      <c r="L741" s="11"/>
      <c r="M741" s="11"/>
      <c r="N741" s="11"/>
      <c r="O741" s="11"/>
      <c r="P741" s="11"/>
      <c r="Q741" s="11"/>
      <c r="R741" s="11"/>
    </row>
    <row r="742" ht="15.75" customHeight="1">
      <c r="B742" s="11"/>
      <c r="C742" s="11"/>
      <c r="D742" s="11"/>
      <c r="E742" s="11"/>
      <c r="F742" s="11"/>
      <c r="G742" s="11"/>
      <c r="H742" s="11"/>
      <c r="I742" s="11"/>
      <c r="J742" s="11"/>
      <c r="K742" s="11"/>
      <c r="L742" s="11"/>
      <c r="M742" s="11"/>
      <c r="N742" s="11"/>
      <c r="O742" s="11"/>
      <c r="P742" s="11"/>
      <c r="Q742" s="11"/>
      <c r="R742" s="11"/>
    </row>
    <row r="743" ht="15.75" customHeight="1">
      <c r="B743" s="11"/>
      <c r="C743" s="11"/>
      <c r="D743" s="11"/>
      <c r="E743" s="11"/>
      <c r="F743" s="11"/>
      <c r="G743" s="11"/>
      <c r="H743" s="11"/>
      <c r="I743" s="11"/>
      <c r="J743" s="11"/>
      <c r="K743" s="11"/>
      <c r="L743" s="11"/>
      <c r="M743" s="11"/>
      <c r="N743" s="11"/>
      <c r="O743" s="11"/>
      <c r="P743" s="11"/>
      <c r="Q743" s="11"/>
      <c r="R743" s="11"/>
    </row>
    <row r="744" ht="15.75" customHeight="1">
      <c r="B744" s="11"/>
      <c r="C744" s="11"/>
      <c r="D744" s="11"/>
      <c r="E744" s="11"/>
      <c r="F744" s="11"/>
      <c r="G744" s="11"/>
      <c r="H744" s="11"/>
      <c r="I744" s="11"/>
      <c r="J744" s="11"/>
      <c r="K744" s="11"/>
      <c r="L744" s="11"/>
      <c r="M744" s="11"/>
      <c r="N744" s="11"/>
      <c r="O744" s="11"/>
      <c r="P744" s="11"/>
      <c r="Q744" s="11"/>
      <c r="R744" s="11"/>
    </row>
    <row r="745" ht="15.75" customHeight="1">
      <c r="B745" s="11"/>
      <c r="C745" s="11"/>
      <c r="D745" s="11"/>
      <c r="E745" s="11"/>
      <c r="F745" s="11"/>
      <c r="G745" s="11"/>
      <c r="H745" s="11"/>
      <c r="I745" s="11"/>
      <c r="J745" s="11"/>
      <c r="K745" s="11"/>
      <c r="L745" s="11"/>
      <c r="M745" s="11"/>
      <c r="N745" s="11"/>
      <c r="O745" s="11"/>
      <c r="P745" s="11"/>
      <c r="Q745" s="11"/>
      <c r="R745" s="11"/>
    </row>
    <row r="746" ht="15.75" customHeight="1">
      <c r="B746" s="11"/>
      <c r="C746" s="11"/>
      <c r="D746" s="11"/>
      <c r="E746" s="11"/>
      <c r="F746" s="11"/>
      <c r="G746" s="11"/>
      <c r="H746" s="11"/>
      <c r="I746" s="11"/>
      <c r="J746" s="11"/>
      <c r="K746" s="11"/>
      <c r="L746" s="11"/>
      <c r="M746" s="11"/>
      <c r="N746" s="11"/>
      <c r="O746" s="11"/>
      <c r="P746" s="11"/>
      <c r="Q746" s="11"/>
      <c r="R746" s="11"/>
    </row>
    <row r="747" ht="15.75" customHeight="1">
      <c r="B747" s="11"/>
      <c r="C747" s="11"/>
      <c r="D747" s="11"/>
      <c r="E747" s="11"/>
      <c r="F747" s="11"/>
      <c r="G747" s="11"/>
      <c r="H747" s="11"/>
      <c r="I747" s="11"/>
      <c r="J747" s="11"/>
      <c r="K747" s="11"/>
      <c r="L747" s="11"/>
      <c r="M747" s="11"/>
      <c r="N747" s="11"/>
      <c r="O747" s="11"/>
      <c r="P747" s="11"/>
      <c r="Q747" s="11"/>
      <c r="R747" s="11"/>
    </row>
    <row r="748" ht="15.75" customHeight="1">
      <c r="B748" s="11"/>
      <c r="C748" s="11"/>
      <c r="D748" s="11"/>
      <c r="E748" s="11"/>
      <c r="F748" s="11"/>
      <c r="G748" s="11"/>
      <c r="H748" s="11"/>
      <c r="I748" s="11"/>
      <c r="J748" s="11"/>
      <c r="K748" s="11"/>
      <c r="L748" s="11"/>
      <c r="M748" s="11"/>
      <c r="N748" s="11"/>
      <c r="O748" s="11"/>
      <c r="P748" s="11"/>
      <c r="Q748" s="11"/>
      <c r="R748" s="11"/>
    </row>
    <row r="749" ht="15.75" customHeight="1">
      <c r="B749" s="11"/>
      <c r="C749" s="11"/>
      <c r="D749" s="11"/>
      <c r="E749" s="11"/>
      <c r="F749" s="11"/>
      <c r="G749" s="11"/>
      <c r="H749" s="11"/>
      <c r="I749" s="11"/>
      <c r="J749" s="11"/>
      <c r="K749" s="11"/>
      <c r="L749" s="11"/>
      <c r="M749" s="11"/>
      <c r="N749" s="11"/>
      <c r="O749" s="11"/>
      <c r="P749" s="11"/>
      <c r="Q749" s="11"/>
      <c r="R749" s="11"/>
    </row>
    <row r="750" ht="15.75" customHeight="1">
      <c r="B750" s="11"/>
      <c r="C750" s="11"/>
      <c r="D750" s="11"/>
      <c r="E750" s="11"/>
      <c r="F750" s="11"/>
      <c r="G750" s="11"/>
      <c r="H750" s="11"/>
      <c r="I750" s="11"/>
      <c r="J750" s="11"/>
      <c r="K750" s="11"/>
      <c r="L750" s="11"/>
      <c r="M750" s="11"/>
      <c r="N750" s="11"/>
      <c r="O750" s="11"/>
      <c r="P750" s="11"/>
      <c r="Q750" s="11"/>
      <c r="R750" s="11"/>
    </row>
    <row r="751" ht="15.75" customHeight="1">
      <c r="B751" s="11"/>
      <c r="C751" s="11"/>
      <c r="D751" s="11"/>
      <c r="E751" s="11"/>
      <c r="F751" s="11"/>
      <c r="G751" s="11"/>
      <c r="H751" s="11"/>
      <c r="I751" s="11"/>
      <c r="J751" s="11"/>
      <c r="K751" s="11"/>
      <c r="L751" s="11"/>
      <c r="M751" s="11"/>
      <c r="N751" s="11"/>
      <c r="O751" s="11"/>
      <c r="P751" s="11"/>
      <c r="Q751" s="11"/>
      <c r="R751" s="11"/>
    </row>
    <row r="752" ht="15.75" customHeight="1">
      <c r="B752" s="11"/>
      <c r="C752" s="11"/>
      <c r="D752" s="11"/>
      <c r="E752" s="11"/>
      <c r="F752" s="11"/>
      <c r="G752" s="11"/>
      <c r="H752" s="11"/>
      <c r="I752" s="11"/>
      <c r="J752" s="11"/>
      <c r="K752" s="11"/>
      <c r="L752" s="11"/>
      <c r="M752" s="11"/>
      <c r="N752" s="11"/>
      <c r="O752" s="11"/>
      <c r="P752" s="11"/>
      <c r="Q752" s="11"/>
      <c r="R752" s="11"/>
    </row>
    <row r="753" ht="15.75" customHeight="1">
      <c r="B753" s="11"/>
      <c r="C753" s="11"/>
      <c r="D753" s="11"/>
      <c r="E753" s="11"/>
      <c r="F753" s="11"/>
      <c r="G753" s="11"/>
      <c r="H753" s="11"/>
      <c r="I753" s="11"/>
      <c r="J753" s="11"/>
      <c r="K753" s="11"/>
      <c r="L753" s="11"/>
      <c r="M753" s="11"/>
      <c r="N753" s="11"/>
      <c r="O753" s="11"/>
      <c r="P753" s="11"/>
      <c r="Q753" s="11"/>
      <c r="R753" s="11"/>
    </row>
    <row r="754" ht="15.75" customHeight="1">
      <c r="B754" s="11"/>
      <c r="C754" s="11"/>
      <c r="D754" s="11"/>
      <c r="E754" s="11"/>
      <c r="F754" s="11"/>
      <c r="G754" s="11"/>
      <c r="H754" s="11"/>
      <c r="I754" s="11"/>
      <c r="J754" s="11"/>
      <c r="K754" s="11"/>
      <c r="L754" s="11"/>
      <c r="M754" s="11"/>
      <c r="N754" s="11"/>
      <c r="O754" s="11"/>
      <c r="P754" s="11"/>
      <c r="Q754" s="11"/>
      <c r="R754" s="11"/>
    </row>
    <row r="755" ht="15.75" customHeight="1">
      <c r="B755" s="11"/>
      <c r="C755" s="11"/>
      <c r="D755" s="11"/>
      <c r="E755" s="11"/>
      <c r="F755" s="11"/>
      <c r="G755" s="11"/>
      <c r="H755" s="11"/>
      <c r="I755" s="11"/>
      <c r="J755" s="11"/>
      <c r="K755" s="11"/>
      <c r="L755" s="11"/>
      <c r="M755" s="11"/>
      <c r="N755" s="11"/>
      <c r="O755" s="11"/>
      <c r="P755" s="11"/>
      <c r="Q755" s="11"/>
      <c r="R755" s="11"/>
    </row>
    <row r="756" ht="15.75" customHeight="1">
      <c r="B756" s="11"/>
      <c r="C756" s="11"/>
      <c r="D756" s="11"/>
      <c r="E756" s="11"/>
      <c r="F756" s="11"/>
      <c r="G756" s="11"/>
      <c r="H756" s="11"/>
      <c r="I756" s="11"/>
      <c r="J756" s="11"/>
      <c r="K756" s="11"/>
      <c r="L756" s="11"/>
      <c r="M756" s="11"/>
      <c r="N756" s="11"/>
      <c r="O756" s="11"/>
      <c r="P756" s="11"/>
      <c r="Q756" s="11"/>
      <c r="R756" s="11"/>
    </row>
    <row r="757" ht="15.75" customHeight="1">
      <c r="B757" s="11"/>
      <c r="C757" s="11"/>
      <c r="D757" s="11"/>
      <c r="E757" s="11"/>
      <c r="F757" s="11"/>
      <c r="G757" s="11"/>
      <c r="H757" s="11"/>
      <c r="I757" s="11"/>
      <c r="J757" s="11"/>
      <c r="K757" s="11"/>
      <c r="L757" s="11"/>
      <c r="M757" s="11"/>
      <c r="N757" s="11"/>
      <c r="O757" s="11"/>
      <c r="P757" s="11"/>
      <c r="Q757" s="11"/>
      <c r="R757" s="11"/>
    </row>
    <row r="758" ht="15.75" customHeight="1">
      <c r="B758" s="11"/>
      <c r="C758" s="11"/>
      <c r="D758" s="11"/>
      <c r="E758" s="11"/>
      <c r="F758" s="11"/>
      <c r="G758" s="11"/>
      <c r="H758" s="11"/>
      <c r="I758" s="11"/>
      <c r="J758" s="11"/>
      <c r="K758" s="11"/>
      <c r="L758" s="11"/>
      <c r="M758" s="11"/>
      <c r="N758" s="11"/>
      <c r="O758" s="11"/>
      <c r="P758" s="11"/>
      <c r="Q758" s="11"/>
      <c r="R758" s="11"/>
    </row>
    <row r="759" ht="15.75" customHeight="1">
      <c r="B759" s="11"/>
      <c r="C759" s="11"/>
      <c r="D759" s="11"/>
      <c r="E759" s="11"/>
      <c r="F759" s="11"/>
      <c r="G759" s="11"/>
      <c r="H759" s="11"/>
      <c r="I759" s="11"/>
      <c r="J759" s="11"/>
      <c r="K759" s="11"/>
      <c r="L759" s="11"/>
      <c r="M759" s="11"/>
      <c r="N759" s="11"/>
      <c r="O759" s="11"/>
      <c r="P759" s="11"/>
      <c r="Q759" s="11"/>
      <c r="R759" s="11"/>
    </row>
    <row r="760" ht="15.75" customHeight="1">
      <c r="B760" s="11"/>
      <c r="C760" s="11"/>
      <c r="D760" s="11"/>
      <c r="E760" s="11"/>
      <c r="F760" s="11"/>
      <c r="G760" s="11"/>
      <c r="H760" s="11"/>
      <c r="I760" s="11"/>
      <c r="J760" s="11"/>
      <c r="K760" s="11"/>
      <c r="L760" s="11"/>
      <c r="M760" s="11"/>
      <c r="N760" s="11"/>
      <c r="O760" s="11"/>
      <c r="P760" s="11"/>
      <c r="Q760" s="11"/>
      <c r="R760" s="11"/>
    </row>
    <row r="761" ht="15.75" customHeight="1">
      <c r="B761" s="11"/>
      <c r="C761" s="11"/>
      <c r="D761" s="11"/>
      <c r="E761" s="11"/>
      <c r="F761" s="11"/>
      <c r="G761" s="11"/>
      <c r="H761" s="11"/>
      <c r="I761" s="11"/>
      <c r="J761" s="11"/>
      <c r="K761" s="11"/>
      <c r="L761" s="11"/>
      <c r="M761" s="11"/>
      <c r="N761" s="11"/>
      <c r="O761" s="11"/>
      <c r="P761" s="11"/>
      <c r="Q761" s="11"/>
      <c r="R761" s="11"/>
    </row>
    <row r="762" ht="15.75" customHeight="1">
      <c r="B762" s="11"/>
      <c r="C762" s="11"/>
      <c r="D762" s="11"/>
      <c r="E762" s="11"/>
      <c r="F762" s="11"/>
      <c r="G762" s="11"/>
      <c r="H762" s="11"/>
      <c r="I762" s="11"/>
      <c r="J762" s="11"/>
      <c r="K762" s="11"/>
      <c r="L762" s="11"/>
      <c r="M762" s="11"/>
      <c r="N762" s="11"/>
      <c r="O762" s="11"/>
      <c r="P762" s="11"/>
      <c r="Q762" s="11"/>
      <c r="R762" s="11"/>
    </row>
    <row r="763" ht="15.75" customHeight="1">
      <c r="B763" s="11"/>
      <c r="C763" s="11"/>
      <c r="D763" s="11"/>
      <c r="E763" s="11"/>
      <c r="F763" s="11"/>
      <c r="G763" s="11"/>
      <c r="H763" s="11"/>
      <c r="I763" s="11"/>
      <c r="J763" s="11"/>
      <c r="K763" s="11"/>
      <c r="L763" s="11"/>
      <c r="M763" s="11"/>
      <c r="N763" s="11"/>
      <c r="O763" s="11"/>
      <c r="P763" s="11"/>
      <c r="Q763" s="11"/>
      <c r="R763" s="11"/>
    </row>
    <row r="764" ht="15.75" customHeight="1">
      <c r="B764" s="11"/>
      <c r="C764" s="11"/>
      <c r="D764" s="11"/>
      <c r="E764" s="11"/>
      <c r="F764" s="11"/>
      <c r="G764" s="11"/>
      <c r="H764" s="11"/>
      <c r="I764" s="11"/>
      <c r="J764" s="11"/>
      <c r="K764" s="11"/>
      <c r="L764" s="11"/>
      <c r="M764" s="11"/>
      <c r="N764" s="11"/>
      <c r="O764" s="11"/>
      <c r="P764" s="11"/>
      <c r="Q764" s="11"/>
      <c r="R764" s="11"/>
    </row>
    <row r="765" ht="15.75" customHeight="1">
      <c r="B765" s="11"/>
      <c r="C765" s="11"/>
      <c r="D765" s="11"/>
      <c r="E765" s="11"/>
      <c r="F765" s="11"/>
      <c r="G765" s="11"/>
      <c r="H765" s="11"/>
      <c r="I765" s="11"/>
      <c r="J765" s="11"/>
      <c r="K765" s="11"/>
      <c r="L765" s="11"/>
      <c r="M765" s="11"/>
      <c r="N765" s="11"/>
      <c r="O765" s="11"/>
      <c r="P765" s="11"/>
      <c r="Q765" s="11"/>
      <c r="R765" s="11"/>
    </row>
    <row r="766" ht="15.75" customHeight="1">
      <c r="B766" s="11"/>
      <c r="C766" s="11"/>
      <c r="D766" s="11"/>
      <c r="E766" s="11"/>
      <c r="F766" s="11"/>
      <c r="G766" s="11"/>
      <c r="H766" s="11"/>
      <c r="I766" s="11"/>
      <c r="J766" s="11"/>
      <c r="K766" s="11"/>
      <c r="L766" s="11"/>
      <c r="M766" s="11"/>
      <c r="N766" s="11"/>
      <c r="O766" s="11"/>
      <c r="P766" s="11"/>
      <c r="Q766" s="11"/>
      <c r="R766" s="11"/>
    </row>
    <row r="767" ht="15.75" customHeight="1">
      <c r="B767" s="11"/>
      <c r="C767" s="11"/>
      <c r="D767" s="11"/>
      <c r="E767" s="11"/>
      <c r="F767" s="11"/>
      <c r="G767" s="11"/>
      <c r="H767" s="11"/>
      <c r="I767" s="11"/>
      <c r="J767" s="11"/>
      <c r="K767" s="11"/>
      <c r="L767" s="11"/>
      <c r="M767" s="11"/>
      <c r="N767" s="11"/>
      <c r="O767" s="11"/>
      <c r="P767" s="11"/>
      <c r="Q767" s="11"/>
      <c r="R767" s="11"/>
    </row>
    <row r="768" ht="15.75" customHeight="1">
      <c r="B768" s="11"/>
      <c r="C768" s="11"/>
      <c r="D768" s="11"/>
      <c r="E768" s="11"/>
      <c r="F768" s="11"/>
      <c r="G768" s="11"/>
      <c r="H768" s="11"/>
      <c r="I768" s="11"/>
      <c r="J768" s="11"/>
      <c r="K768" s="11"/>
      <c r="L768" s="11"/>
      <c r="M768" s="11"/>
      <c r="N768" s="11"/>
      <c r="O768" s="11"/>
      <c r="P768" s="11"/>
      <c r="Q768" s="11"/>
      <c r="R768" s="11"/>
    </row>
    <row r="769" ht="15.75" customHeight="1">
      <c r="B769" s="11"/>
      <c r="C769" s="11"/>
      <c r="D769" s="11"/>
      <c r="E769" s="11"/>
      <c r="F769" s="11"/>
      <c r="G769" s="11"/>
      <c r="H769" s="11"/>
      <c r="I769" s="11"/>
      <c r="J769" s="11"/>
      <c r="K769" s="11"/>
      <c r="L769" s="11"/>
      <c r="M769" s="11"/>
      <c r="N769" s="11"/>
      <c r="O769" s="11"/>
      <c r="P769" s="11"/>
      <c r="Q769" s="11"/>
      <c r="R769" s="11"/>
    </row>
    <row r="770" ht="15.75" customHeight="1">
      <c r="B770" s="11"/>
      <c r="C770" s="11"/>
      <c r="D770" s="11"/>
      <c r="E770" s="11"/>
      <c r="F770" s="11"/>
      <c r="G770" s="11"/>
      <c r="H770" s="11"/>
      <c r="I770" s="11"/>
      <c r="J770" s="11"/>
      <c r="K770" s="11"/>
      <c r="L770" s="11"/>
      <c r="M770" s="11"/>
      <c r="N770" s="11"/>
      <c r="O770" s="11"/>
      <c r="P770" s="11"/>
      <c r="Q770" s="11"/>
      <c r="R770" s="11"/>
    </row>
    <row r="771" ht="15.75" customHeight="1">
      <c r="B771" s="11"/>
      <c r="C771" s="11"/>
      <c r="D771" s="11"/>
      <c r="E771" s="11"/>
      <c r="F771" s="11"/>
      <c r="G771" s="11"/>
      <c r="H771" s="11"/>
      <c r="I771" s="11"/>
      <c r="J771" s="11"/>
      <c r="K771" s="11"/>
      <c r="L771" s="11"/>
      <c r="M771" s="11"/>
      <c r="N771" s="11"/>
      <c r="O771" s="11"/>
      <c r="P771" s="11"/>
      <c r="Q771" s="11"/>
      <c r="R771" s="11"/>
    </row>
    <row r="772" ht="15.75" customHeight="1">
      <c r="B772" s="11"/>
      <c r="C772" s="11"/>
      <c r="D772" s="11"/>
      <c r="E772" s="11"/>
      <c r="F772" s="11"/>
      <c r="G772" s="11"/>
      <c r="H772" s="11"/>
      <c r="I772" s="11"/>
      <c r="J772" s="11"/>
      <c r="K772" s="11"/>
      <c r="L772" s="11"/>
      <c r="M772" s="11"/>
      <c r="N772" s="11"/>
      <c r="O772" s="11"/>
      <c r="P772" s="11"/>
      <c r="Q772" s="11"/>
      <c r="R772" s="11"/>
    </row>
    <row r="773" ht="15.75" customHeight="1">
      <c r="B773" s="11"/>
      <c r="C773" s="11"/>
      <c r="D773" s="11"/>
      <c r="E773" s="11"/>
      <c r="F773" s="11"/>
      <c r="G773" s="11"/>
      <c r="H773" s="11"/>
      <c r="I773" s="11"/>
      <c r="J773" s="11"/>
      <c r="K773" s="11"/>
      <c r="L773" s="11"/>
      <c r="M773" s="11"/>
      <c r="N773" s="11"/>
      <c r="O773" s="11"/>
      <c r="P773" s="11"/>
      <c r="Q773" s="11"/>
      <c r="R773" s="11"/>
    </row>
    <row r="774" ht="15.75" customHeight="1">
      <c r="B774" s="11"/>
      <c r="C774" s="11"/>
      <c r="D774" s="11"/>
      <c r="E774" s="11"/>
      <c r="F774" s="11"/>
      <c r="G774" s="11"/>
      <c r="H774" s="11"/>
      <c r="I774" s="11"/>
      <c r="J774" s="11"/>
      <c r="K774" s="11"/>
      <c r="L774" s="11"/>
      <c r="M774" s="11"/>
      <c r="N774" s="11"/>
      <c r="O774" s="11"/>
      <c r="P774" s="11"/>
      <c r="Q774" s="11"/>
      <c r="R774" s="11"/>
    </row>
    <row r="775" ht="15.75" customHeight="1">
      <c r="B775" s="11"/>
      <c r="C775" s="11"/>
      <c r="D775" s="11"/>
      <c r="E775" s="11"/>
      <c r="F775" s="11"/>
      <c r="G775" s="11"/>
      <c r="H775" s="11"/>
      <c r="I775" s="11"/>
      <c r="J775" s="11"/>
      <c r="K775" s="11"/>
      <c r="L775" s="11"/>
      <c r="M775" s="11"/>
      <c r="N775" s="11"/>
      <c r="O775" s="11"/>
      <c r="P775" s="11"/>
      <c r="Q775" s="11"/>
      <c r="R775" s="11"/>
    </row>
    <row r="776" ht="15.75" customHeight="1">
      <c r="B776" s="11"/>
      <c r="C776" s="11"/>
      <c r="D776" s="11"/>
      <c r="E776" s="11"/>
      <c r="F776" s="11"/>
      <c r="G776" s="11"/>
      <c r="H776" s="11"/>
      <c r="I776" s="11"/>
      <c r="J776" s="11"/>
      <c r="K776" s="11"/>
      <c r="L776" s="11"/>
      <c r="M776" s="11"/>
      <c r="N776" s="11"/>
      <c r="O776" s="11"/>
      <c r="P776" s="11"/>
      <c r="Q776" s="11"/>
      <c r="R776" s="11"/>
    </row>
    <row r="777" ht="15.75" customHeight="1">
      <c r="B777" s="11"/>
      <c r="C777" s="11"/>
      <c r="D777" s="11"/>
      <c r="E777" s="11"/>
      <c r="F777" s="11"/>
      <c r="G777" s="11"/>
      <c r="H777" s="11"/>
      <c r="I777" s="11"/>
      <c r="J777" s="11"/>
      <c r="K777" s="11"/>
      <c r="L777" s="11"/>
      <c r="M777" s="11"/>
      <c r="N777" s="11"/>
      <c r="O777" s="11"/>
      <c r="P777" s="11"/>
      <c r="Q777" s="11"/>
      <c r="R777" s="11"/>
    </row>
    <row r="778" ht="15.75" customHeight="1">
      <c r="B778" s="11"/>
      <c r="C778" s="11"/>
      <c r="D778" s="11"/>
      <c r="E778" s="11"/>
      <c r="F778" s="11"/>
      <c r="G778" s="11"/>
      <c r="H778" s="11"/>
      <c r="I778" s="11"/>
      <c r="J778" s="11"/>
      <c r="K778" s="11"/>
      <c r="L778" s="11"/>
      <c r="M778" s="11"/>
      <c r="N778" s="11"/>
      <c r="O778" s="11"/>
      <c r="P778" s="11"/>
      <c r="Q778" s="11"/>
      <c r="R778" s="11"/>
    </row>
    <row r="779" ht="15.75" customHeight="1">
      <c r="B779" s="11"/>
      <c r="C779" s="11"/>
      <c r="D779" s="11"/>
      <c r="E779" s="11"/>
      <c r="F779" s="11"/>
      <c r="G779" s="11"/>
      <c r="H779" s="11"/>
      <c r="I779" s="11"/>
      <c r="J779" s="11"/>
      <c r="K779" s="11"/>
      <c r="L779" s="11"/>
      <c r="M779" s="11"/>
      <c r="N779" s="11"/>
      <c r="O779" s="11"/>
      <c r="P779" s="11"/>
      <c r="Q779" s="11"/>
      <c r="R779" s="11"/>
    </row>
    <row r="780" ht="15.75" customHeight="1">
      <c r="B780" s="11"/>
      <c r="C780" s="11"/>
      <c r="D780" s="11"/>
      <c r="E780" s="11"/>
      <c r="F780" s="11"/>
      <c r="G780" s="11"/>
      <c r="H780" s="11"/>
      <c r="I780" s="11"/>
      <c r="J780" s="11"/>
      <c r="K780" s="11"/>
      <c r="L780" s="11"/>
      <c r="M780" s="11"/>
      <c r="N780" s="11"/>
      <c r="O780" s="11"/>
      <c r="P780" s="11"/>
      <c r="Q780" s="11"/>
      <c r="R780" s="11"/>
    </row>
    <row r="781" ht="15.75" customHeight="1">
      <c r="B781" s="11"/>
      <c r="C781" s="11"/>
      <c r="D781" s="11"/>
      <c r="E781" s="11"/>
      <c r="F781" s="11"/>
      <c r="G781" s="11"/>
      <c r="H781" s="11"/>
      <c r="I781" s="11"/>
      <c r="J781" s="11"/>
      <c r="K781" s="11"/>
      <c r="L781" s="11"/>
      <c r="M781" s="11"/>
      <c r="N781" s="11"/>
      <c r="O781" s="11"/>
      <c r="P781" s="11"/>
      <c r="Q781" s="11"/>
      <c r="R781" s="11"/>
    </row>
    <row r="782" ht="15.75" customHeight="1">
      <c r="B782" s="11"/>
      <c r="C782" s="11"/>
      <c r="D782" s="11"/>
      <c r="E782" s="11"/>
      <c r="F782" s="11"/>
      <c r="G782" s="11"/>
      <c r="H782" s="11"/>
      <c r="I782" s="11"/>
      <c r="J782" s="11"/>
      <c r="K782" s="11"/>
      <c r="L782" s="11"/>
      <c r="M782" s="11"/>
      <c r="N782" s="11"/>
      <c r="O782" s="11"/>
      <c r="P782" s="11"/>
      <c r="Q782" s="11"/>
      <c r="R782" s="11"/>
    </row>
    <row r="783" ht="15.75" customHeight="1">
      <c r="B783" s="11"/>
      <c r="C783" s="11"/>
      <c r="D783" s="11"/>
      <c r="E783" s="11"/>
      <c r="F783" s="11"/>
      <c r="G783" s="11"/>
      <c r="H783" s="11"/>
      <c r="I783" s="11"/>
      <c r="J783" s="11"/>
      <c r="K783" s="11"/>
      <c r="L783" s="11"/>
      <c r="M783" s="11"/>
      <c r="N783" s="11"/>
      <c r="O783" s="11"/>
      <c r="P783" s="11"/>
      <c r="Q783" s="11"/>
      <c r="R783" s="11"/>
    </row>
    <row r="784" ht="15.75" customHeight="1">
      <c r="B784" s="11"/>
      <c r="C784" s="11"/>
      <c r="D784" s="11"/>
      <c r="E784" s="11"/>
      <c r="F784" s="11"/>
      <c r="G784" s="11"/>
      <c r="H784" s="11"/>
      <c r="I784" s="11"/>
      <c r="J784" s="11"/>
      <c r="K784" s="11"/>
      <c r="L784" s="11"/>
      <c r="M784" s="11"/>
      <c r="N784" s="11"/>
      <c r="O784" s="11"/>
      <c r="P784" s="11"/>
      <c r="Q784" s="11"/>
      <c r="R784" s="11"/>
    </row>
    <row r="785" ht="15.75" customHeight="1">
      <c r="B785" s="11"/>
      <c r="C785" s="11"/>
      <c r="D785" s="11"/>
      <c r="E785" s="11"/>
      <c r="F785" s="11"/>
      <c r="G785" s="11"/>
      <c r="H785" s="11"/>
      <c r="I785" s="11"/>
      <c r="J785" s="11"/>
      <c r="K785" s="11"/>
      <c r="L785" s="11"/>
      <c r="M785" s="11"/>
      <c r="N785" s="11"/>
      <c r="O785" s="11"/>
      <c r="P785" s="11"/>
      <c r="Q785" s="11"/>
      <c r="R785" s="11"/>
    </row>
    <row r="786" ht="15.75" customHeight="1">
      <c r="B786" s="11"/>
      <c r="C786" s="11"/>
      <c r="D786" s="11"/>
      <c r="E786" s="11"/>
      <c r="F786" s="11"/>
      <c r="G786" s="11"/>
      <c r="H786" s="11"/>
      <c r="I786" s="11"/>
      <c r="J786" s="11"/>
      <c r="K786" s="11"/>
      <c r="L786" s="11"/>
      <c r="M786" s="11"/>
      <c r="N786" s="11"/>
      <c r="O786" s="11"/>
      <c r="P786" s="11"/>
      <c r="Q786" s="11"/>
      <c r="R786" s="11"/>
    </row>
    <row r="787" ht="15.75" customHeight="1">
      <c r="B787" s="11"/>
      <c r="C787" s="11"/>
      <c r="D787" s="11"/>
      <c r="E787" s="11"/>
      <c r="F787" s="11"/>
      <c r="G787" s="11"/>
      <c r="H787" s="11"/>
      <c r="I787" s="11"/>
      <c r="J787" s="11"/>
      <c r="K787" s="11"/>
      <c r="L787" s="11"/>
      <c r="M787" s="11"/>
      <c r="N787" s="11"/>
      <c r="O787" s="11"/>
      <c r="P787" s="11"/>
      <c r="Q787" s="11"/>
      <c r="R787" s="11"/>
    </row>
    <row r="788" ht="15.75" customHeight="1">
      <c r="B788" s="11"/>
      <c r="C788" s="11"/>
      <c r="D788" s="11"/>
      <c r="E788" s="11"/>
      <c r="F788" s="11"/>
      <c r="G788" s="11"/>
      <c r="H788" s="11"/>
      <c r="I788" s="11"/>
      <c r="J788" s="11"/>
      <c r="K788" s="11"/>
      <c r="L788" s="11"/>
      <c r="M788" s="11"/>
      <c r="N788" s="11"/>
      <c r="O788" s="11"/>
      <c r="P788" s="11"/>
      <c r="Q788" s="11"/>
      <c r="R788" s="11"/>
    </row>
    <row r="789" ht="15.75" customHeight="1">
      <c r="B789" s="11"/>
      <c r="C789" s="11"/>
      <c r="D789" s="11"/>
      <c r="E789" s="11"/>
      <c r="F789" s="11"/>
      <c r="G789" s="11"/>
      <c r="H789" s="11"/>
      <c r="I789" s="11"/>
      <c r="J789" s="11"/>
      <c r="K789" s="11"/>
      <c r="L789" s="11"/>
      <c r="M789" s="11"/>
      <c r="N789" s="11"/>
      <c r="O789" s="11"/>
      <c r="P789" s="11"/>
      <c r="Q789" s="11"/>
      <c r="R789" s="11"/>
    </row>
    <row r="790" ht="15.75" customHeight="1">
      <c r="B790" s="11"/>
      <c r="C790" s="11"/>
      <c r="D790" s="11"/>
      <c r="E790" s="11"/>
      <c r="F790" s="11"/>
      <c r="G790" s="11"/>
      <c r="H790" s="11"/>
      <c r="I790" s="11"/>
      <c r="J790" s="11"/>
      <c r="K790" s="11"/>
      <c r="L790" s="11"/>
      <c r="M790" s="11"/>
      <c r="N790" s="11"/>
      <c r="O790" s="11"/>
      <c r="P790" s="11"/>
      <c r="Q790" s="11"/>
      <c r="R790" s="11"/>
    </row>
    <row r="791" ht="15.75" customHeight="1">
      <c r="B791" s="11"/>
      <c r="C791" s="11"/>
      <c r="D791" s="11"/>
      <c r="E791" s="11"/>
      <c r="F791" s="11"/>
      <c r="G791" s="11"/>
      <c r="H791" s="11"/>
      <c r="I791" s="11"/>
      <c r="J791" s="11"/>
      <c r="K791" s="11"/>
      <c r="L791" s="11"/>
      <c r="M791" s="11"/>
      <c r="N791" s="11"/>
      <c r="O791" s="11"/>
      <c r="P791" s="11"/>
      <c r="Q791" s="11"/>
      <c r="R791" s="11"/>
    </row>
    <row r="792" ht="15.75" customHeight="1">
      <c r="B792" s="11"/>
      <c r="C792" s="11"/>
      <c r="D792" s="11"/>
      <c r="E792" s="11"/>
      <c r="F792" s="11"/>
      <c r="G792" s="11"/>
      <c r="H792" s="11"/>
      <c r="I792" s="11"/>
      <c r="J792" s="11"/>
      <c r="K792" s="11"/>
      <c r="L792" s="11"/>
      <c r="M792" s="11"/>
      <c r="N792" s="11"/>
      <c r="O792" s="11"/>
      <c r="P792" s="11"/>
      <c r="Q792" s="11"/>
      <c r="R792" s="11"/>
    </row>
    <row r="793" ht="15.75" customHeight="1">
      <c r="B793" s="11"/>
      <c r="C793" s="11"/>
      <c r="D793" s="11"/>
      <c r="E793" s="11"/>
      <c r="F793" s="11"/>
      <c r="G793" s="11"/>
      <c r="H793" s="11"/>
      <c r="I793" s="11"/>
      <c r="J793" s="11"/>
      <c r="K793" s="11"/>
      <c r="L793" s="11"/>
      <c r="M793" s="11"/>
      <c r="N793" s="11"/>
      <c r="O793" s="11"/>
      <c r="P793" s="11"/>
      <c r="Q793" s="11"/>
      <c r="R793" s="11"/>
    </row>
    <row r="794" ht="15.75" customHeight="1">
      <c r="B794" s="11"/>
      <c r="C794" s="11"/>
      <c r="D794" s="11"/>
      <c r="E794" s="11"/>
      <c r="F794" s="11"/>
      <c r="G794" s="11"/>
      <c r="H794" s="11"/>
      <c r="I794" s="11"/>
      <c r="J794" s="11"/>
      <c r="K794" s="11"/>
      <c r="L794" s="11"/>
      <c r="M794" s="11"/>
      <c r="N794" s="11"/>
      <c r="O794" s="11"/>
      <c r="P794" s="11"/>
      <c r="Q794" s="11"/>
      <c r="R794" s="11"/>
    </row>
    <row r="795" ht="15.75" customHeight="1">
      <c r="B795" s="11"/>
      <c r="C795" s="11"/>
      <c r="D795" s="11"/>
      <c r="E795" s="11"/>
      <c r="F795" s="11"/>
      <c r="G795" s="11"/>
      <c r="H795" s="11"/>
      <c r="I795" s="11"/>
      <c r="J795" s="11"/>
      <c r="K795" s="11"/>
      <c r="L795" s="11"/>
      <c r="M795" s="11"/>
      <c r="N795" s="11"/>
      <c r="O795" s="11"/>
      <c r="P795" s="11"/>
      <c r="Q795" s="11"/>
      <c r="R795" s="11"/>
    </row>
    <row r="796" ht="15.75" customHeight="1">
      <c r="B796" s="11"/>
      <c r="C796" s="11"/>
      <c r="D796" s="11"/>
      <c r="E796" s="11"/>
      <c r="F796" s="11"/>
      <c r="G796" s="11"/>
      <c r="H796" s="11"/>
      <c r="I796" s="11"/>
      <c r="J796" s="11"/>
      <c r="K796" s="11"/>
      <c r="L796" s="11"/>
      <c r="M796" s="11"/>
      <c r="N796" s="11"/>
      <c r="O796" s="11"/>
      <c r="P796" s="11"/>
      <c r="Q796" s="11"/>
      <c r="R796" s="11"/>
    </row>
    <row r="797" ht="15.75" customHeight="1">
      <c r="B797" s="11"/>
      <c r="C797" s="11"/>
      <c r="D797" s="11"/>
      <c r="E797" s="11"/>
      <c r="F797" s="11"/>
      <c r="G797" s="11"/>
      <c r="H797" s="11"/>
      <c r="I797" s="11"/>
      <c r="J797" s="11"/>
      <c r="K797" s="11"/>
      <c r="L797" s="11"/>
      <c r="M797" s="11"/>
      <c r="N797" s="11"/>
      <c r="O797" s="11"/>
      <c r="P797" s="11"/>
      <c r="Q797" s="11"/>
      <c r="R797" s="11"/>
    </row>
    <row r="798" ht="15.75" customHeight="1">
      <c r="B798" s="11"/>
      <c r="C798" s="11"/>
      <c r="D798" s="11"/>
      <c r="E798" s="11"/>
      <c r="F798" s="11"/>
      <c r="G798" s="11"/>
      <c r="H798" s="11"/>
      <c r="I798" s="11"/>
      <c r="J798" s="11"/>
      <c r="K798" s="11"/>
      <c r="L798" s="11"/>
      <c r="M798" s="11"/>
      <c r="N798" s="11"/>
      <c r="O798" s="11"/>
      <c r="P798" s="11"/>
      <c r="Q798" s="11"/>
      <c r="R798" s="11"/>
    </row>
    <row r="799" ht="15.75" customHeight="1">
      <c r="B799" s="11"/>
      <c r="C799" s="11"/>
      <c r="D799" s="11"/>
      <c r="E799" s="11"/>
      <c r="F799" s="11"/>
      <c r="G799" s="11"/>
      <c r="H799" s="11"/>
      <c r="I799" s="11"/>
      <c r="J799" s="11"/>
      <c r="K799" s="11"/>
      <c r="L799" s="11"/>
      <c r="M799" s="11"/>
      <c r="N799" s="11"/>
      <c r="O799" s="11"/>
      <c r="P799" s="11"/>
      <c r="Q799" s="11"/>
      <c r="R799" s="11"/>
    </row>
    <row r="800" ht="15.75" customHeight="1">
      <c r="B800" s="11"/>
      <c r="C800" s="11"/>
      <c r="D800" s="11"/>
      <c r="E800" s="11"/>
      <c r="F800" s="11"/>
      <c r="G800" s="11"/>
      <c r="H800" s="11"/>
      <c r="I800" s="11"/>
      <c r="J800" s="11"/>
      <c r="K800" s="11"/>
      <c r="L800" s="11"/>
      <c r="M800" s="11"/>
      <c r="N800" s="11"/>
      <c r="O800" s="11"/>
      <c r="P800" s="11"/>
      <c r="Q800" s="11"/>
      <c r="R800" s="11"/>
    </row>
    <row r="801" ht="15.75" customHeight="1">
      <c r="B801" s="11"/>
      <c r="C801" s="11"/>
      <c r="D801" s="11"/>
      <c r="E801" s="11"/>
      <c r="F801" s="11"/>
      <c r="G801" s="11"/>
      <c r="H801" s="11"/>
      <c r="I801" s="11"/>
      <c r="J801" s="11"/>
      <c r="K801" s="11"/>
      <c r="L801" s="11"/>
      <c r="M801" s="11"/>
      <c r="N801" s="11"/>
      <c r="O801" s="11"/>
      <c r="P801" s="11"/>
      <c r="Q801" s="11"/>
      <c r="R801" s="11"/>
    </row>
    <row r="802" ht="15.75" customHeight="1">
      <c r="B802" s="11"/>
      <c r="C802" s="11"/>
      <c r="D802" s="11"/>
      <c r="E802" s="11"/>
      <c r="F802" s="11"/>
      <c r="G802" s="11"/>
      <c r="H802" s="11"/>
      <c r="I802" s="11"/>
      <c r="J802" s="11"/>
      <c r="K802" s="11"/>
      <c r="L802" s="11"/>
      <c r="M802" s="11"/>
      <c r="N802" s="11"/>
      <c r="O802" s="11"/>
      <c r="P802" s="11"/>
      <c r="Q802" s="11"/>
      <c r="R802" s="11"/>
    </row>
    <row r="803" ht="15.75" customHeight="1">
      <c r="B803" s="11"/>
      <c r="C803" s="11"/>
      <c r="D803" s="11"/>
      <c r="E803" s="11"/>
      <c r="F803" s="11"/>
      <c r="G803" s="11"/>
      <c r="H803" s="11"/>
      <c r="I803" s="11"/>
      <c r="J803" s="11"/>
      <c r="K803" s="11"/>
      <c r="L803" s="11"/>
      <c r="M803" s="11"/>
      <c r="N803" s="11"/>
      <c r="O803" s="11"/>
      <c r="P803" s="11"/>
      <c r="Q803" s="11"/>
      <c r="R803" s="11"/>
    </row>
    <row r="804" ht="15.75" customHeight="1">
      <c r="B804" s="11"/>
      <c r="C804" s="11"/>
      <c r="D804" s="11"/>
      <c r="E804" s="11"/>
      <c r="F804" s="11"/>
      <c r="G804" s="11"/>
      <c r="H804" s="11"/>
      <c r="I804" s="11"/>
      <c r="J804" s="11"/>
      <c r="K804" s="11"/>
      <c r="L804" s="11"/>
      <c r="M804" s="11"/>
      <c r="N804" s="11"/>
      <c r="O804" s="11"/>
      <c r="P804" s="11"/>
      <c r="Q804" s="11"/>
      <c r="R804" s="11"/>
    </row>
    <row r="805" ht="15.75" customHeight="1">
      <c r="B805" s="11"/>
      <c r="C805" s="11"/>
      <c r="D805" s="11"/>
      <c r="E805" s="11"/>
      <c r="F805" s="11"/>
      <c r="G805" s="11"/>
      <c r="H805" s="11"/>
      <c r="I805" s="11"/>
      <c r="J805" s="11"/>
      <c r="K805" s="11"/>
      <c r="L805" s="11"/>
      <c r="M805" s="11"/>
      <c r="N805" s="11"/>
      <c r="O805" s="11"/>
      <c r="P805" s="11"/>
      <c r="Q805" s="11"/>
      <c r="R805" s="11"/>
    </row>
    <row r="806" ht="15.75" customHeight="1">
      <c r="B806" s="11"/>
      <c r="C806" s="11"/>
      <c r="D806" s="11"/>
      <c r="E806" s="11"/>
      <c r="F806" s="11"/>
      <c r="G806" s="11"/>
      <c r="H806" s="11"/>
      <c r="I806" s="11"/>
      <c r="J806" s="11"/>
      <c r="K806" s="11"/>
      <c r="L806" s="11"/>
      <c r="M806" s="11"/>
      <c r="N806" s="11"/>
      <c r="O806" s="11"/>
      <c r="P806" s="11"/>
      <c r="Q806" s="11"/>
      <c r="R806" s="11"/>
    </row>
    <row r="807" ht="15.75" customHeight="1">
      <c r="B807" s="11"/>
      <c r="C807" s="11"/>
      <c r="D807" s="11"/>
      <c r="E807" s="11"/>
      <c r="F807" s="11"/>
      <c r="G807" s="11"/>
      <c r="H807" s="11"/>
      <c r="I807" s="11"/>
      <c r="J807" s="11"/>
      <c r="K807" s="11"/>
      <c r="L807" s="11"/>
      <c r="M807" s="11"/>
      <c r="N807" s="11"/>
      <c r="O807" s="11"/>
      <c r="P807" s="11"/>
      <c r="Q807" s="11"/>
      <c r="R807" s="11"/>
    </row>
    <row r="808" ht="15.75" customHeight="1">
      <c r="B808" s="11"/>
      <c r="C808" s="11"/>
      <c r="D808" s="11"/>
      <c r="E808" s="11"/>
      <c r="F808" s="11"/>
      <c r="G808" s="11"/>
      <c r="H808" s="11"/>
      <c r="I808" s="11"/>
      <c r="J808" s="11"/>
      <c r="K808" s="11"/>
      <c r="L808" s="11"/>
      <c r="M808" s="11"/>
      <c r="N808" s="11"/>
      <c r="O808" s="11"/>
      <c r="P808" s="11"/>
      <c r="Q808" s="11"/>
      <c r="R808" s="11"/>
    </row>
    <row r="809" ht="15.75" customHeight="1">
      <c r="B809" s="11"/>
      <c r="C809" s="11"/>
      <c r="D809" s="11"/>
      <c r="E809" s="11"/>
      <c r="F809" s="11"/>
      <c r="G809" s="11"/>
      <c r="H809" s="11"/>
      <c r="I809" s="11"/>
      <c r="J809" s="11"/>
      <c r="K809" s="11"/>
      <c r="L809" s="11"/>
      <c r="M809" s="11"/>
      <c r="N809" s="11"/>
      <c r="O809" s="11"/>
      <c r="P809" s="11"/>
      <c r="Q809" s="11"/>
      <c r="R809" s="11"/>
    </row>
    <row r="810" ht="15.75" customHeight="1">
      <c r="B810" s="11"/>
      <c r="C810" s="11"/>
      <c r="D810" s="11"/>
      <c r="E810" s="11"/>
      <c r="F810" s="11"/>
      <c r="G810" s="11"/>
      <c r="H810" s="11"/>
      <c r="I810" s="11"/>
      <c r="J810" s="11"/>
      <c r="K810" s="11"/>
      <c r="L810" s="11"/>
      <c r="M810" s="11"/>
      <c r="N810" s="11"/>
      <c r="O810" s="11"/>
      <c r="P810" s="11"/>
      <c r="Q810" s="11"/>
      <c r="R810" s="11"/>
    </row>
    <row r="811" ht="15.75" customHeight="1">
      <c r="B811" s="11"/>
      <c r="C811" s="11"/>
      <c r="D811" s="11"/>
      <c r="E811" s="11"/>
      <c r="F811" s="11"/>
      <c r="G811" s="11"/>
      <c r="H811" s="11"/>
      <c r="I811" s="11"/>
      <c r="J811" s="11"/>
      <c r="K811" s="11"/>
      <c r="L811" s="11"/>
      <c r="M811" s="11"/>
      <c r="N811" s="11"/>
      <c r="O811" s="11"/>
      <c r="P811" s="11"/>
      <c r="Q811" s="11"/>
      <c r="R811" s="11"/>
    </row>
    <row r="812" ht="15.75" customHeight="1">
      <c r="B812" s="11"/>
      <c r="C812" s="11"/>
      <c r="D812" s="11"/>
      <c r="E812" s="11"/>
      <c r="F812" s="11"/>
      <c r="G812" s="11"/>
      <c r="H812" s="11"/>
      <c r="I812" s="11"/>
      <c r="J812" s="11"/>
      <c r="K812" s="11"/>
      <c r="L812" s="11"/>
      <c r="M812" s="11"/>
      <c r="N812" s="11"/>
      <c r="O812" s="11"/>
      <c r="P812" s="11"/>
      <c r="Q812" s="11"/>
      <c r="R812" s="11"/>
    </row>
    <row r="813" ht="15.75" customHeight="1">
      <c r="B813" s="11"/>
      <c r="C813" s="11"/>
      <c r="D813" s="11"/>
      <c r="E813" s="11"/>
      <c r="F813" s="11"/>
      <c r="G813" s="11"/>
      <c r="H813" s="11"/>
      <c r="I813" s="11"/>
      <c r="J813" s="11"/>
      <c r="K813" s="11"/>
      <c r="L813" s="11"/>
      <c r="M813" s="11"/>
      <c r="N813" s="11"/>
      <c r="O813" s="11"/>
      <c r="P813" s="11"/>
      <c r="Q813" s="11"/>
      <c r="R813" s="11"/>
    </row>
    <row r="814" ht="15.75" customHeight="1">
      <c r="B814" s="11"/>
      <c r="C814" s="11"/>
      <c r="D814" s="11"/>
      <c r="E814" s="11"/>
      <c r="F814" s="11"/>
      <c r="G814" s="11"/>
      <c r="H814" s="11"/>
      <c r="I814" s="11"/>
      <c r="J814" s="11"/>
      <c r="K814" s="11"/>
      <c r="L814" s="11"/>
      <c r="M814" s="11"/>
      <c r="N814" s="11"/>
      <c r="O814" s="11"/>
      <c r="P814" s="11"/>
      <c r="Q814" s="11"/>
      <c r="R814" s="11"/>
    </row>
    <row r="815" ht="15.75" customHeight="1">
      <c r="B815" s="11"/>
      <c r="C815" s="11"/>
      <c r="D815" s="11"/>
      <c r="E815" s="11"/>
      <c r="F815" s="11"/>
      <c r="G815" s="11"/>
      <c r="H815" s="11"/>
      <c r="I815" s="11"/>
      <c r="J815" s="11"/>
      <c r="K815" s="11"/>
      <c r="L815" s="11"/>
      <c r="M815" s="11"/>
      <c r="N815" s="11"/>
      <c r="O815" s="11"/>
      <c r="P815" s="11"/>
      <c r="Q815" s="11"/>
      <c r="R815" s="11"/>
    </row>
    <row r="816" ht="15.75" customHeight="1">
      <c r="B816" s="11"/>
      <c r="C816" s="11"/>
      <c r="D816" s="11"/>
      <c r="E816" s="11"/>
      <c r="F816" s="11"/>
      <c r="G816" s="11"/>
      <c r="H816" s="11"/>
      <c r="I816" s="11"/>
      <c r="J816" s="11"/>
      <c r="K816" s="11"/>
      <c r="L816" s="11"/>
      <c r="M816" s="11"/>
      <c r="N816" s="11"/>
      <c r="O816" s="11"/>
      <c r="P816" s="11"/>
      <c r="Q816" s="11"/>
      <c r="R816" s="11"/>
    </row>
    <row r="817" ht="15.75" customHeight="1">
      <c r="B817" s="11"/>
      <c r="C817" s="11"/>
      <c r="D817" s="11"/>
      <c r="E817" s="11"/>
      <c r="F817" s="11"/>
      <c r="G817" s="11"/>
      <c r="H817" s="11"/>
      <c r="I817" s="11"/>
      <c r="J817" s="11"/>
      <c r="K817" s="11"/>
      <c r="L817" s="11"/>
      <c r="M817" s="11"/>
      <c r="N817" s="11"/>
      <c r="O817" s="11"/>
      <c r="P817" s="11"/>
      <c r="Q817" s="11"/>
      <c r="R817" s="11"/>
    </row>
    <row r="818" ht="15.75" customHeight="1">
      <c r="B818" s="11"/>
      <c r="C818" s="11"/>
      <c r="D818" s="11"/>
      <c r="E818" s="11"/>
      <c r="F818" s="11"/>
      <c r="G818" s="11"/>
      <c r="H818" s="11"/>
      <c r="I818" s="11"/>
      <c r="J818" s="11"/>
      <c r="K818" s="11"/>
      <c r="L818" s="11"/>
      <c r="M818" s="11"/>
      <c r="N818" s="11"/>
      <c r="O818" s="11"/>
      <c r="P818" s="11"/>
      <c r="Q818" s="11"/>
      <c r="R818" s="11"/>
    </row>
    <row r="819" ht="15.75" customHeight="1">
      <c r="B819" s="11"/>
      <c r="C819" s="11"/>
      <c r="D819" s="11"/>
      <c r="E819" s="11"/>
      <c r="F819" s="11"/>
      <c r="G819" s="11"/>
      <c r="H819" s="11"/>
      <c r="I819" s="11"/>
      <c r="J819" s="11"/>
      <c r="K819" s="11"/>
      <c r="L819" s="11"/>
      <c r="M819" s="11"/>
      <c r="N819" s="11"/>
      <c r="O819" s="11"/>
      <c r="P819" s="11"/>
      <c r="Q819" s="11"/>
      <c r="R819" s="11"/>
    </row>
    <row r="820" ht="15.75" customHeight="1">
      <c r="B820" s="11"/>
      <c r="C820" s="11"/>
      <c r="D820" s="11"/>
      <c r="E820" s="11"/>
      <c r="F820" s="11"/>
      <c r="G820" s="11"/>
      <c r="H820" s="11"/>
      <c r="I820" s="11"/>
      <c r="J820" s="11"/>
      <c r="K820" s="11"/>
      <c r="L820" s="11"/>
      <c r="M820" s="11"/>
      <c r="N820" s="11"/>
      <c r="O820" s="11"/>
      <c r="P820" s="11"/>
      <c r="Q820" s="11"/>
      <c r="R820" s="11"/>
    </row>
    <row r="821" ht="15.75" customHeight="1">
      <c r="B821" s="11"/>
      <c r="C821" s="11"/>
      <c r="D821" s="11"/>
      <c r="E821" s="11"/>
      <c r="F821" s="11"/>
      <c r="G821" s="11"/>
      <c r="H821" s="11"/>
      <c r="I821" s="11"/>
      <c r="J821" s="11"/>
      <c r="K821" s="11"/>
      <c r="L821" s="11"/>
      <c r="M821" s="11"/>
      <c r="N821" s="11"/>
      <c r="O821" s="11"/>
      <c r="P821" s="11"/>
      <c r="Q821" s="11"/>
      <c r="R821" s="11"/>
    </row>
    <row r="822" ht="15.75" customHeight="1">
      <c r="B822" s="11"/>
      <c r="C822" s="11"/>
      <c r="D822" s="11"/>
      <c r="E822" s="11"/>
      <c r="F822" s="11"/>
      <c r="G822" s="11"/>
      <c r="H822" s="11"/>
      <c r="I822" s="11"/>
      <c r="J822" s="11"/>
      <c r="K822" s="11"/>
      <c r="L822" s="11"/>
      <c r="M822" s="11"/>
      <c r="N822" s="11"/>
      <c r="O822" s="11"/>
      <c r="P822" s="11"/>
      <c r="Q822" s="11"/>
      <c r="R822" s="11"/>
    </row>
    <row r="823" ht="15.75" customHeight="1">
      <c r="B823" s="11"/>
      <c r="C823" s="11"/>
      <c r="D823" s="11"/>
      <c r="E823" s="11"/>
      <c r="F823" s="11"/>
      <c r="G823" s="11"/>
      <c r="H823" s="11"/>
      <c r="I823" s="11"/>
      <c r="J823" s="11"/>
      <c r="K823" s="11"/>
      <c r="L823" s="11"/>
      <c r="M823" s="11"/>
      <c r="N823" s="11"/>
      <c r="O823" s="11"/>
      <c r="P823" s="11"/>
      <c r="Q823" s="11"/>
      <c r="R823" s="11"/>
    </row>
    <row r="824" ht="15.75" customHeight="1">
      <c r="B824" s="11"/>
      <c r="C824" s="11"/>
      <c r="D824" s="11"/>
      <c r="E824" s="11"/>
      <c r="F824" s="11"/>
      <c r="G824" s="11"/>
      <c r="H824" s="11"/>
      <c r="I824" s="11"/>
      <c r="J824" s="11"/>
      <c r="K824" s="11"/>
      <c r="L824" s="11"/>
      <c r="M824" s="11"/>
      <c r="N824" s="11"/>
      <c r="O824" s="11"/>
      <c r="P824" s="11"/>
      <c r="Q824" s="11"/>
      <c r="R824" s="11"/>
    </row>
    <row r="825" ht="15.75" customHeight="1">
      <c r="B825" s="11"/>
      <c r="C825" s="11"/>
      <c r="D825" s="11"/>
      <c r="E825" s="11"/>
      <c r="F825" s="11"/>
      <c r="G825" s="11"/>
      <c r="H825" s="11"/>
      <c r="I825" s="11"/>
      <c r="J825" s="11"/>
      <c r="K825" s="11"/>
      <c r="L825" s="11"/>
      <c r="M825" s="11"/>
      <c r="N825" s="11"/>
      <c r="O825" s="11"/>
      <c r="P825" s="11"/>
      <c r="Q825" s="11"/>
      <c r="R825" s="11"/>
    </row>
    <row r="826" ht="15.75" customHeight="1">
      <c r="B826" s="11"/>
      <c r="C826" s="11"/>
      <c r="D826" s="11"/>
      <c r="E826" s="11"/>
      <c r="F826" s="11"/>
      <c r="G826" s="11"/>
      <c r="H826" s="11"/>
      <c r="I826" s="11"/>
      <c r="J826" s="11"/>
      <c r="K826" s="11"/>
      <c r="L826" s="11"/>
      <c r="M826" s="11"/>
      <c r="N826" s="11"/>
      <c r="O826" s="11"/>
      <c r="P826" s="11"/>
      <c r="Q826" s="11"/>
      <c r="R826" s="11"/>
    </row>
    <row r="827" ht="15.75" customHeight="1">
      <c r="B827" s="11"/>
      <c r="C827" s="11"/>
      <c r="D827" s="11"/>
      <c r="E827" s="11"/>
      <c r="F827" s="11"/>
      <c r="G827" s="11"/>
      <c r="H827" s="11"/>
      <c r="I827" s="11"/>
      <c r="J827" s="11"/>
      <c r="K827" s="11"/>
      <c r="L827" s="11"/>
      <c r="M827" s="11"/>
      <c r="N827" s="11"/>
      <c r="O827" s="11"/>
      <c r="P827" s="11"/>
      <c r="Q827" s="11"/>
      <c r="R827" s="11"/>
    </row>
    <row r="828" ht="15.75" customHeight="1">
      <c r="B828" s="11"/>
      <c r="C828" s="11"/>
      <c r="D828" s="11"/>
      <c r="E828" s="11"/>
      <c r="F828" s="11"/>
      <c r="G828" s="11"/>
      <c r="H828" s="11"/>
      <c r="I828" s="11"/>
      <c r="J828" s="11"/>
      <c r="K828" s="11"/>
      <c r="L828" s="11"/>
      <c r="M828" s="11"/>
      <c r="N828" s="11"/>
      <c r="O828" s="11"/>
      <c r="P828" s="11"/>
      <c r="Q828" s="11"/>
      <c r="R828" s="11"/>
    </row>
    <row r="829" ht="15.75" customHeight="1">
      <c r="B829" s="11"/>
      <c r="C829" s="11"/>
      <c r="D829" s="11"/>
      <c r="E829" s="11"/>
      <c r="F829" s="11"/>
      <c r="G829" s="11"/>
      <c r="H829" s="11"/>
      <c r="I829" s="11"/>
      <c r="J829" s="11"/>
      <c r="K829" s="11"/>
      <c r="L829" s="11"/>
      <c r="M829" s="11"/>
      <c r="N829" s="11"/>
      <c r="O829" s="11"/>
      <c r="P829" s="11"/>
      <c r="Q829" s="11"/>
      <c r="R829" s="11"/>
    </row>
    <row r="830" ht="15.75" customHeight="1">
      <c r="B830" s="11"/>
      <c r="C830" s="11"/>
      <c r="D830" s="11"/>
      <c r="E830" s="11"/>
      <c r="F830" s="11"/>
      <c r="G830" s="11"/>
      <c r="H830" s="11"/>
      <c r="I830" s="11"/>
      <c r="J830" s="11"/>
      <c r="K830" s="11"/>
      <c r="L830" s="11"/>
      <c r="M830" s="11"/>
      <c r="N830" s="11"/>
      <c r="O830" s="11"/>
      <c r="P830" s="11"/>
      <c r="Q830" s="11"/>
      <c r="R830" s="11"/>
    </row>
    <row r="831" ht="15.75" customHeight="1">
      <c r="B831" s="11"/>
      <c r="C831" s="11"/>
      <c r="D831" s="11"/>
      <c r="E831" s="11"/>
      <c r="F831" s="11"/>
      <c r="G831" s="11"/>
      <c r="H831" s="11"/>
      <c r="I831" s="11"/>
      <c r="J831" s="11"/>
      <c r="K831" s="11"/>
      <c r="L831" s="11"/>
      <c r="M831" s="11"/>
      <c r="N831" s="11"/>
      <c r="O831" s="11"/>
      <c r="P831" s="11"/>
      <c r="Q831" s="11"/>
      <c r="R831" s="11"/>
    </row>
    <row r="832" ht="15.75" customHeight="1">
      <c r="B832" s="11"/>
      <c r="C832" s="11"/>
      <c r="D832" s="11"/>
      <c r="E832" s="11"/>
      <c r="F832" s="11"/>
      <c r="G832" s="11"/>
      <c r="H832" s="11"/>
      <c r="I832" s="11"/>
      <c r="J832" s="11"/>
      <c r="K832" s="11"/>
      <c r="L832" s="11"/>
      <c r="M832" s="11"/>
      <c r="N832" s="11"/>
      <c r="O832" s="11"/>
      <c r="P832" s="11"/>
      <c r="Q832" s="11"/>
      <c r="R832" s="11"/>
    </row>
    <row r="833" ht="15.75" customHeight="1">
      <c r="B833" s="11"/>
      <c r="C833" s="11"/>
      <c r="D833" s="11"/>
      <c r="E833" s="11"/>
      <c r="F833" s="11"/>
      <c r="G833" s="11"/>
      <c r="H833" s="11"/>
      <c r="I833" s="11"/>
      <c r="J833" s="11"/>
      <c r="K833" s="11"/>
      <c r="L833" s="11"/>
      <c r="M833" s="11"/>
      <c r="N833" s="11"/>
      <c r="O833" s="11"/>
      <c r="P833" s="11"/>
      <c r="Q833" s="11"/>
      <c r="R833" s="11"/>
    </row>
    <row r="834" ht="15.75" customHeight="1">
      <c r="B834" s="11"/>
      <c r="C834" s="11"/>
      <c r="D834" s="11"/>
      <c r="E834" s="11"/>
      <c r="F834" s="11"/>
      <c r="G834" s="11"/>
      <c r="H834" s="11"/>
      <c r="I834" s="11"/>
      <c r="J834" s="11"/>
      <c r="K834" s="11"/>
      <c r="L834" s="11"/>
      <c r="M834" s="11"/>
      <c r="N834" s="11"/>
      <c r="O834" s="11"/>
      <c r="P834" s="11"/>
      <c r="Q834" s="11"/>
      <c r="R834" s="11"/>
    </row>
    <row r="835" ht="15.75" customHeight="1">
      <c r="B835" s="11"/>
      <c r="C835" s="11"/>
      <c r="D835" s="11"/>
      <c r="E835" s="11"/>
      <c r="F835" s="11"/>
      <c r="G835" s="11"/>
      <c r="H835" s="11"/>
      <c r="I835" s="11"/>
      <c r="J835" s="11"/>
      <c r="K835" s="11"/>
      <c r="L835" s="11"/>
      <c r="M835" s="11"/>
      <c r="N835" s="11"/>
      <c r="O835" s="11"/>
      <c r="P835" s="11"/>
      <c r="Q835" s="11"/>
      <c r="R835" s="11"/>
    </row>
    <row r="836" ht="15.75" customHeight="1">
      <c r="B836" s="11"/>
      <c r="C836" s="11"/>
      <c r="D836" s="11"/>
      <c r="E836" s="11"/>
      <c r="F836" s="11"/>
      <c r="G836" s="11"/>
      <c r="H836" s="11"/>
      <c r="I836" s="11"/>
      <c r="J836" s="11"/>
      <c r="K836" s="11"/>
      <c r="L836" s="11"/>
      <c r="M836" s="11"/>
      <c r="N836" s="11"/>
      <c r="O836" s="11"/>
      <c r="P836" s="11"/>
      <c r="Q836" s="11"/>
      <c r="R836" s="11"/>
    </row>
    <row r="837" ht="15.75" customHeight="1">
      <c r="B837" s="11"/>
      <c r="C837" s="11"/>
      <c r="D837" s="11"/>
      <c r="E837" s="11"/>
      <c r="F837" s="11"/>
      <c r="G837" s="11"/>
      <c r="H837" s="11"/>
      <c r="I837" s="11"/>
      <c r="J837" s="11"/>
      <c r="K837" s="11"/>
      <c r="L837" s="11"/>
      <c r="M837" s="11"/>
      <c r="N837" s="11"/>
      <c r="O837" s="11"/>
      <c r="P837" s="11"/>
      <c r="Q837" s="11"/>
      <c r="R837" s="11"/>
    </row>
    <row r="838" ht="15.75" customHeight="1">
      <c r="B838" s="11"/>
      <c r="C838" s="11"/>
      <c r="D838" s="11"/>
      <c r="E838" s="11"/>
      <c r="F838" s="11"/>
      <c r="G838" s="11"/>
      <c r="H838" s="11"/>
      <c r="I838" s="11"/>
      <c r="J838" s="11"/>
      <c r="K838" s="11"/>
      <c r="L838" s="11"/>
      <c r="M838" s="11"/>
      <c r="N838" s="11"/>
      <c r="O838" s="11"/>
      <c r="P838" s="11"/>
      <c r="Q838" s="11"/>
      <c r="R838" s="11"/>
    </row>
    <row r="839" ht="15.75" customHeight="1">
      <c r="B839" s="11"/>
      <c r="C839" s="11"/>
      <c r="D839" s="11"/>
      <c r="E839" s="11"/>
      <c r="F839" s="11"/>
      <c r="G839" s="11"/>
      <c r="H839" s="11"/>
      <c r="I839" s="11"/>
      <c r="J839" s="11"/>
      <c r="K839" s="11"/>
      <c r="L839" s="11"/>
      <c r="M839" s="11"/>
      <c r="N839" s="11"/>
      <c r="O839" s="11"/>
      <c r="P839" s="11"/>
      <c r="Q839" s="11"/>
      <c r="R839" s="11"/>
    </row>
    <row r="840" ht="15.75" customHeight="1">
      <c r="B840" s="11"/>
      <c r="C840" s="11"/>
      <c r="D840" s="11"/>
      <c r="E840" s="11"/>
      <c r="F840" s="11"/>
      <c r="G840" s="11"/>
      <c r="H840" s="11"/>
      <c r="I840" s="11"/>
      <c r="J840" s="11"/>
      <c r="K840" s="11"/>
      <c r="L840" s="11"/>
      <c r="M840" s="11"/>
      <c r="N840" s="11"/>
      <c r="O840" s="11"/>
      <c r="P840" s="11"/>
      <c r="Q840" s="11"/>
      <c r="R840" s="11"/>
    </row>
    <row r="841" ht="15.75" customHeight="1">
      <c r="B841" s="11"/>
      <c r="C841" s="11"/>
      <c r="D841" s="11"/>
      <c r="E841" s="11"/>
      <c r="F841" s="11"/>
      <c r="G841" s="11"/>
      <c r="H841" s="11"/>
      <c r="I841" s="11"/>
      <c r="J841" s="11"/>
      <c r="K841" s="11"/>
      <c r="L841" s="11"/>
      <c r="M841" s="11"/>
      <c r="N841" s="11"/>
      <c r="O841" s="11"/>
      <c r="P841" s="11"/>
      <c r="Q841" s="11"/>
      <c r="R841" s="11"/>
    </row>
    <row r="842" ht="15.75" customHeight="1">
      <c r="B842" s="11"/>
      <c r="C842" s="11"/>
      <c r="D842" s="11"/>
      <c r="E842" s="11"/>
      <c r="F842" s="11"/>
      <c r="G842" s="11"/>
      <c r="H842" s="11"/>
      <c r="I842" s="11"/>
      <c r="J842" s="11"/>
      <c r="K842" s="11"/>
      <c r="L842" s="11"/>
      <c r="M842" s="11"/>
      <c r="N842" s="11"/>
      <c r="O842" s="11"/>
      <c r="P842" s="11"/>
      <c r="Q842" s="11"/>
      <c r="R842" s="11"/>
    </row>
    <row r="843" ht="15.75" customHeight="1">
      <c r="B843" s="11"/>
      <c r="C843" s="11"/>
      <c r="D843" s="11"/>
      <c r="E843" s="11"/>
      <c r="F843" s="11"/>
      <c r="G843" s="11"/>
      <c r="H843" s="11"/>
      <c r="I843" s="11"/>
      <c r="J843" s="11"/>
      <c r="K843" s="11"/>
      <c r="L843" s="11"/>
      <c r="M843" s="11"/>
      <c r="N843" s="11"/>
      <c r="O843" s="11"/>
      <c r="P843" s="11"/>
      <c r="Q843" s="11"/>
      <c r="R843" s="11"/>
    </row>
    <row r="844" ht="15.75" customHeight="1">
      <c r="B844" s="11"/>
      <c r="C844" s="11"/>
      <c r="D844" s="11"/>
      <c r="E844" s="11"/>
      <c r="F844" s="11"/>
      <c r="G844" s="11"/>
      <c r="H844" s="11"/>
      <c r="I844" s="11"/>
      <c r="J844" s="11"/>
      <c r="K844" s="11"/>
      <c r="L844" s="11"/>
      <c r="M844" s="11"/>
      <c r="N844" s="11"/>
      <c r="O844" s="11"/>
      <c r="P844" s="11"/>
      <c r="Q844" s="11"/>
      <c r="R844" s="11"/>
    </row>
    <row r="845" ht="15.75" customHeight="1">
      <c r="B845" s="11"/>
      <c r="C845" s="11"/>
      <c r="D845" s="11"/>
      <c r="E845" s="11"/>
      <c r="F845" s="11"/>
      <c r="G845" s="11"/>
      <c r="H845" s="11"/>
      <c r="I845" s="11"/>
      <c r="J845" s="11"/>
      <c r="K845" s="11"/>
      <c r="L845" s="11"/>
      <c r="M845" s="11"/>
      <c r="N845" s="11"/>
      <c r="O845" s="11"/>
      <c r="P845" s="11"/>
      <c r="Q845" s="11"/>
      <c r="R845" s="11"/>
    </row>
    <row r="846" ht="15.75" customHeight="1">
      <c r="B846" s="11"/>
      <c r="C846" s="11"/>
      <c r="D846" s="11"/>
      <c r="E846" s="11"/>
      <c r="F846" s="11"/>
      <c r="G846" s="11"/>
      <c r="H846" s="11"/>
      <c r="I846" s="11"/>
      <c r="J846" s="11"/>
      <c r="K846" s="11"/>
      <c r="L846" s="11"/>
      <c r="M846" s="11"/>
      <c r="N846" s="11"/>
      <c r="O846" s="11"/>
      <c r="P846" s="11"/>
      <c r="Q846" s="11"/>
      <c r="R846" s="11"/>
    </row>
    <row r="847" ht="15.75" customHeight="1">
      <c r="B847" s="11"/>
      <c r="C847" s="11"/>
      <c r="D847" s="11"/>
      <c r="E847" s="11"/>
      <c r="F847" s="11"/>
      <c r="G847" s="11"/>
      <c r="H847" s="11"/>
      <c r="I847" s="11"/>
      <c r="J847" s="11"/>
      <c r="K847" s="11"/>
      <c r="L847" s="11"/>
      <c r="M847" s="11"/>
      <c r="N847" s="11"/>
      <c r="O847" s="11"/>
      <c r="P847" s="11"/>
      <c r="Q847" s="11"/>
      <c r="R847" s="11"/>
    </row>
    <row r="848" ht="15.75" customHeight="1">
      <c r="B848" s="11"/>
      <c r="C848" s="11"/>
      <c r="D848" s="11"/>
      <c r="E848" s="11"/>
      <c r="F848" s="11"/>
      <c r="G848" s="11"/>
      <c r="H848" s="11"/>
      <c r="I848" s="11"/>
      <c r="J848" s="11"/>
      <c r="K848" s="11"/>
      <c r="L848" s="11"/>
      <c r="M848" s="11"/>
      <c r="N848" s="11"/>
      <c r="O848" s="11"/>
      <c r="P848" s="11"/>
      <c r="Q848" s="11"/>
      <c r="R848" s="11"/>
    </row>
    <row r="849" ht="15.75" customHeight="1">
      <c r="B849" s="11"/>
      <c r="C849" s="11"/>
      <c r="D849" s="11"/>
      <c r="E849" s="11"/>
      <c r="F849" s="11"/>
      <c r="G849" s="11"/>
      <c r="H849" s="11"/>
      <c r="I849" s="11"/>
      <c r="J849" s="11"/>
      <c r="K849" s="11"/>
      <c r="L849" s="11"/>
      <c r="M849" s="11"/>
      <c r="N849" s="11"/>
      <c r="O849" s="11"/>
      <c r="P849" s="11"/>
      <c r="Q849" s="11"/>
      <c r="R849" s="11"/>
    </row>
    <row r="850" ht="15.75" customHeight="1">
      <c r="B850" s="11"/>
      <c r="C850" s="11"/>
      <c r="D850" s="11"/>
      <c r="E850" s="11"/>
      <c r="F850" s="11"/>
      <c r="G850" s="11"/>
      <c r="H850" s="11"/>
      <c r="I850" s="11"/>
      <c r="J850" s="11"/>
      <c r="K850" s="11"/>
      <c r="L850" s="11"/>
      <c r="M850" s="11"/>
      <c r="N850" s="11"/>
      <c r="O850" s="11"/>
      <c r="P850" s="11"/>
      <c r="Q850" s="11"/>
      <c r="R850" s="11"/>
    </row>
    <row r="851" ht="15.75" customHeight="1">
      <c r="B851" s="11"/>
      <c r="C851" s="11"/>
      <c r="D851" s="11"/>
      <c r="E851" s="11"/>
      <c r="F851" s="11"/>
      <c r="G851" s="11"/>
      <c r="H851" s="11"/>
      <c r="I851" s="11"/>
      <c r="J851" s="11"/>
      <c r="K851" s="11"/>
      <c r="L851" s="11"/>
      <c r="M851" s="11"/>
      <c r="N851" s="11"/>
      <c r="O851" s="11"/>
      <c r="P851" s="11"/>
      <c r="Q851" s="11"/>
      <c r="R851" s="11"/>
    </row>
    <row r="852" ht="15.75" customHeight="1">
      <c r="B852" s="11"/>
      <c r="C852" s="11"/>
      <c r="D852" s="11"/>
      <c r="E852" s="11"/>
      <c r="F852" s="11"/>
      <c r="G852" s="11"/>
      <c r="H852" s="11"/>
      <c r="I852" s="11"/>
      <c r="J852" s="11"/>
      <c r="K852" s="11"/>
      <c r="L852" s="11"/>
      <c r="M852" s="11"/>
      <c r="N852" s="11"/>
      <c r="O852" s="11"/>
      <c r="P852" s="11"/>
      <c r="Q852" s="11"/>
      <c r="R852" s="11"/>
    </row>
    <row r="853" ht="15.75" customHeight="1">
      <c r="B853" s="11"/>
      <c r="C853" s="11"/>
      <c r="D853" s="11"/>
      <c r="E853" s="11"/>
      <c r="F853" s="11"/>
      <c r="G853" s="11"/>
      <c r="H853" s="11"/>
      <c r="I853" s="11"/>
      <c r="J853" s="11"/>
      <c r="K853" s="11"/>
      <c r="L853" s="11"/>
      <c r="M853" s="11"/>
      <c r="N853" s="11"/>
      <c r="O853" s="11"/>
      <c r="P853" s="11"/>
      <c r="Q853" s="11"/>
      <c r="R853" s="11"/>
    </row>
    <row r="854" ht="15.75" customHeight="1">
      <c r="B854" s="11"/>
      <c r="C854" s="11"/>
      <c r="D854" s="11"/>
      <c r="E854" s="11"/>
      <c r="F854" s="11"/>
      <c r="G854" s="11"/>
      <c r="H854" s="11"/>
      <c r="I854" s="11"/>
      <c r="J854" s="11"/>
      <c r="K854" s="11"/>
      <c r="L854" s="11"/>
      <c r="M854" s="11"/>
      <c r="N854" s="11"/>
      <c r="O854" s="11"/>
      <c r="P854" s="11"/>
      <c r="Q854" s="11"/>
      <c r="R854" s="11"/>
    </row>
    <row r="855" ht="15.75" customHeight="1">
      <c r="B855" s="11"/>
      <c r="C855" s="11"/>
      <c r="D855" s="11"/>
      <c r="E855" s="11"/>
      <c r="F855" s="11"/>
      <c r="G855" s="11"/>
      <c r="H855" s="11"/>
      <c r="I855" s="11"/>
      <c r="J855" s="11"/>
      <c r="K855" s="11"/>
      <c r="L855" s="11"/>
      <c r="M855" s="11"/>
      <c r="N855" s="11"/>
      <c r="O855" s="11"/>
      <c r="P855" s="11"/>
      <c r="Q855" s="11"/>
      <c r="R855" s="11"/>
    </row>
    <row r="856" ht="15.75" customHeight="1">
      <c r="B856" s="11"/>
      <c r="C856" s="11"/>
      <c r="D856" s="11"/>
      <c r="E856" s="11"/>
      <c r="F856" s="11"/>
      <c r="G856" s="11"/>
      <c r="H856" s="11"/>
      <c r="I856" s="11"/>
      <c r="J856" s="11"/>
      <c r="K856" s="11"/>
      <c r="L856" s="11"/>
      <c r="M856" s="11"/>
      <c r="N856" s="11"/>
      <c r="O856" s="11"/>
      <c r="P856" s="11"/>
      <c r="Q856" s="11"/>
      <c r="R856" s="11"/>
    </row>
    <row r="857" ht="15.75" customHeight="1">
      <c r="B857" s="11"/>
      <c r="C857" s="11"/>
      <c r="D857" s="11"/>
      <c r="E857" s="11"/>
      <c r="F857" s="11"/>
      <c r="G857" s="11"/>
      <c r="H857" s="11"/>
      <c r="I857" s="11"/>
      <c r="J857" s="11"/>
      <c r="K857" s="11"/>
      <c r="L857" s="11"/>
      <c r="M857" s="11"/>
      <c r="N857" s="11"/>
      <c r="O857" s="11"/>
      <c r="P857" s="11"/>
      <c r="Q857" s="11"/>
      <c r="R857" s="11"/>
    </row>
    <row r="858" ht="15.75" customHeight="1">
      <c r="B858" s="11"/>
      <c r="C858" s="11"/>
      <c r="D858" s="11"/>
      <c r="E858" s="11"/>
      <c r="F858" s="11"/>
      <c r="G858" s="11"/>
      <c r="H858" s="11"/>
      <c r="I858" s="11"/>
      <c r="J858" s="11"/>
      <c r="K858" s="11"/>
      <c r="L858" s="11"/>
      <c r="M858" s="11"/>
      <c r="N858" s="11"/>
      <c r="O858" s="11"/>
      <c r="P858" s="11"/>
      <c r="Q858" s="11"/>
      <c r="R858" s="11"/>
    </row>
    <row r="859" ht="15.75" customHeight="1">
      <c r="B859" s="11"/>
      <c r="C859" s="11"/>
      <c r="D859" s="11"/>
      <c r="E859" s="11"/>
      <c r="F859" s="11"/>
      <c r="G859" s="11"/>
      <c r="H859" s="11"/>
      <c r="I859" s="11"/>
      <c r="J859" s="11"/>
      <c r="K859" s="11"/>
      <c r="L859" s="11"/>
      <c r="M859" s="11"/>
      <c r="N859" s="11"/>
      <c r="O859" s="11"/>
      <c r="P859" s="11"/>
      <c r="Q859" s="11"/>
      <c r="R859" s="11"/>
    </row>
    <row r="860" ht="15.75" customHeight="1">
      <c r="B860" s="11"/>
      <c r="C860" s="11"/>
      <c r="D860" s="11"/>
      <c r="E860" s="11"/>
      <c r="F860" s="11"/>
      <c r="G860" s="11"/>
      <c r="H860" s="11"/>
      <c r="I860" s="11"/>
      <c r="J860" s="11"/>
      <c r="K860" s="11"/>
      <c r="L860" s="11"/>
      <c r="M860" s="11"/>
      <c r="N860" s="11"/>
      <c r="O860" s="11"/>
      <c r="P860" s="11"/>
      <c r="Q860" s="11"/>
      <c r="R860" s="11"/>
    </row>
    <row r="861" ht="15.75" customHeight="1">
      <c r="B861" s="11"/>
      <c r="C861" s="11"/>
      <c r="D861" s="11"/>
      <c r="E861" s="11"/>
      <c r="F861" s="11"/>
      <c r="G861" s="11"/>
      <c r="H861" s="11"/>
      <c r="I861" s="11"/>
      <c r="J861" s="11"/>
      <c r="K861" s="11"/>
      <c r="L861" s="11"/>
      <c r="M861" s="11"/>
      <c r="N861" s="11"/>
      <c r="O861" s="11"/>
      <c r="P861" s="11"/>
      <c r="Q861" s="11"/>
      <c r="R861" s="11"/>
    </row>
    <row r="862" ht="15.75" customHeight="1">
      <c r="B862" s="11"/>
      <c r="C862" s="11"/>
      <c r="D862" s="11"/>
      <c r="E862" s="11"/>
      <c r="F862" s="11"/>
      <c r="G862" s="11"/>
      <c r="H862" s="11"/>
      <c r="I862" s="11"/>
      <c r="J862" s="11"/>
      <c r="K862" s="11"/>
      <c r="L862" s="11"/>
      <c r="M862" s="11"/>
      <c r="N862" s="11"/>
      <c r="O862" s="11"/>
      <c r="P862" s="11"/>
      <c r="Q862" s="11"/>
      <c r="R862" s="11"/>
    </row>
    <row r="863" ht="15.75" customHeight="1">
      <c r="B863" s="11"/>
      <c r="C863" s="11"/>
      <c r="D863" s="11"/>
      <c r="E863" s="11"/>
      <c r="F863" s="11"/>
      <c r="G863" s="11"/>
      <c r="H863" s="11"/>
      <c r="I863" s="11"/>
      <c r="J863" s="11"/>
      <c r="K863" s="11"/>
      <c r="L863" s="11"/>
      <c r="M863" s="11"/>
      <c r="N863" s="11"/>
      <c r="O863" s="11"/>
      <c r="P863" s="11"/>
      <c r="Q863" s="11"/>
      <c r="R863" s="11"/>
    </row>
    <row r="864" ht="15.75" customHeight="1">
      <c r="B864" s="11"/>
      <c r="C864" s="11"/>
      <c r="D864" s="11"/>
      <c r="E864" s="11"/>
      <c r="F864" s="11"/>
      <c r="G864" s="11"/>
      <c r="H864" s="11"/>
      <c r="I864" s="11"/>
      <c r="J864" s="11"/>
      <c r="K864" s="11"/>
      <c r="L864" s="11"/>
      <c r="M864" s="11"/>
      <c r="N864" s="11"/>
      <c r="O864" s="11"/>
      <c r="P864" s="11"/>
      <c r="Q864" s="11"/>
      <c r="R864" s="11"/>
    </row>
    <row r="865" ht="15.75" customHeight="1">
      <c r="B865" s="11"/>
      <c r="C865" s="11"/>
      <c r="D865" s="11"/>
      <c r="E865" s="11"/>
      <c r="F865" s="11"/>
      <c r="G865" s="11"/>
      <c r="H865" s="11"/>
      <c r="I865" s="11"/>
      <c r="J865" s="11"/>
      <c r="K865" s="11"/>
      <c r="L865" s="11"/>
      <c r="M865" s="11"/>
      <c r="N865" s="11"/>
      <c r="O865" s="11"/>
      <c r="P865" s="11"/>
      <c r="Q865" s="11"/>
      <c r="R865" s="11"/>
    </row>
    <row r="866" ht="15.75" customHeight="1">
      <c r="B866" s="11"/>
      <c r="C866" s="11"/>
      <c r="D866" s="11"/>
      <c r="E866" s="11"/>
      <c r="F866" s="11"/>
      <c r="G866" s="11"/>
      <c r="H866" s="11"/>
      <c r="I866" s="11"/>
      <c r="J866" s="11"/>
      <c r="K866" s="11"/>
      <c r="L866" s="11"/>
      <c r="M866" s="11"/>
      <c r="N866" s="11"/>
      <c r="O866" s="11"/>
      <c r="P866" s="11"/>
      <c r="Q866" s="11"/>
      <c r="R866" s="11"/>
    </row>
    <row r="867" ht="15.75" customHeight="1">
      <c r="B867" s="11"/>
      <c r="C867" s="11"/>
      <c r="D867" s="11"/>
      <c r="E867" s="11"/>
      <c r="F867" s="11"/>
      <c r="G867" s="11"/>
      <c r="H867" s="11"/>
      <c r="I867" s="11"/>
      <c r="J867" s="11"/>
      <c r="K867" s="11"/>
      <c r="L867" s="11"/>
      <c r="M867" s="11"/>
      <c r="N867" s="11"/>
      <c r="O867" s="11"/>
      <c r="P867" s="11"/>
      <c r="Q867" s="11"/>
      <c r="R867" s="11"/>
    </row>
    <row r="868" ht="15.75" customHeight="1">
      <c r="B868" s="11"/>
      <c r="C868" s="11"/>
      <c r="D868" s="11"/>
      <c r="E868" s="11"/>
      <c r="F868" s="11"/>
      <c r="G868" s="11"/>
      <c r="H868" s="11"/>
      <c r="I868" s="11"/>
      <c r="J868" s="11"/>
      <c r="K868" s="11"/>
      <c r="L868" s="11"/>
      <c r="M868" s="11"/>
      <c r="N868" s="11"/>
      <c r="O868" s="11"/>
      <c r="P868" s="11"/>
      <c r="Q868" s="11"/>
      <c r="R868" s="11"/>
    </row>
    <row r="869" ht="15.75" customHeight="1">
      <c r="B869" s="11"/>
      <c r="C869" s="11"/>
      <c r="D869" s="11"/>
      <c r="E869" s="11"/>
      <c r="F869" s="11"/>
      <c r="G869" s="11"/>
      <c r="H869" s="11"/>
      <c r="I869" s="11"/>
      <c r="J869" s="11"/>
      <c r="K869" s="11"/>
      <c r="L869" s="11"/>
      <c r="M869" s="11"/>
      <c r="N869" s="11"/>
      <c r="O869" s="11"/>
      <c r="P869" s="11"/>
      <c r="Q869" s="11"/>
      <c r="R869" s="11"/>
    </row>
    <row r="870" ht="15.75" customHeight="1">
      <c r="B870" s="11"/>
      <c r="C870" s="11"/>
      <c r="D870" s="11"/>
      <c r="E870" s="11"/>
      <c r="F870" s="11"/>
      <c r="G870" s="11"/>
      <c r="H870" s="11"/>
      <c r="I870" s="11"/>
      <c r="J870" s="11"/>
      <c r="K870" s="11"/>
      <c r="L870" s="11"/>
      <c r="M870" s="11"/>
      <c r="N870" s="11"/>
      <c r="O870" s="11"/>
      <c r="P870" s="11"/>
      <c r="Q870" s="11"/>
      <c r="R870" s="11"/>
    </row>
    <row r="871" ht="15.75" customHeight="1">
      <c r="B871" s="11"/>
      <c r="C871" s="11"/>
      <c r="D871" s="11"/>
      <c r="E871" s="11"/>
      <c r="F871" s="11"/>
      <c r="G871" s="11"/>
      <c r="H871" s="11"/>
      <c r="I871" s="11"/>
      <c r="J871" s="11"/>
      <c r="K871" s="11"/>
      <c r="L871" s="11"/>
      <c r="M871" s="11"/>
      <c r="N871" s="11"/>
      <c r="O871" s="11"/>
      <c r="P871" s="11"/>
      <c r="Q871" s="11"/>
      <c r="R871" s="11"/>
    </row>
    <row r="872" ht="15.75" customHeight="1">
      <c r="B872" s="11"/>
      <c r="C872" s="11"/>
      <c r="D872" s="11"/>
      <c r="E872" s="11"/>
      <c r="F872" s="11"/>
      <c r="G872" s="11"/>
      <c r="H872" s="11"/>
      <c r="I872" s="11"/>
      <c r="J872" s="11"/>
      <c r="K872" s="11"/>
      <c r="L872" s="11"/>
      <c r="M872" s="11"/>
      <c r="N872" s="11"/>
      <c r="O872" s="11"/>
      <c r="P872" s="11"/>
      <c r="Q872" s="11"/>
      <c r="R872" s="11"/>
    </row>
    <row r="873" ht="15.75" customHeight="1">
      <c r="B873" s="11"/>
      <c r="C873" s="11"/>
      <c r="D873" s="11"/>
      <c r="E873" s="11"/>
      <c r="F873" s="11"/>
      <c r="G873" s="11"/>
      <c r="H873" s="11"/>
      <c r="I873" s="11"/>
      <c r="J873" s="11"/>
      <c r="K873" s="11"/>
      <c r="L873" s="11"/>
      <c r="M873" s="11"/>
      <c r="N873" s="11"/>
      <c r="O873" s="11"/>
      <c r="P873" s="11"/>
      <c r="Q873" s="11"/>
      <c r="R873" s="11"/>
    </row>
    <row r="874" ht="15.75" customHeight="1">
      <c r="B874" s="11"/>
      <c r="C874" s="11"/>
      <c r="D874" s="11"/>
      <c r="E874" s="11"/>
      <c r="F874" s="11"/>
      <c r="G874" s="11"/>
      <c r="H874" s="11"/>
      <c r="I874" s="11"/>
      <c r="J874" s="11"/>
      <c r="K874" s="11"/>
      <c r="L874" s="11"/>
      <c r="M874" s="11"/>
      <c r="N874" s="11"/>
      <c r="O874" s="11"/>
      <c r="P874" s="11"/>
      <c r="Q874" s="11"/>
      <c r="R874" s="11"/>
    </row>
    <row r="875" ht="15.75" customHeight="1">
      <c r="B875" s="11"/>
      <c r="C875" s="11"/>
      <c r="D875" s="11"/>
      <c r="E875" s="11"/>
      <c r="F875" s="11"/>
      <c r="G875" s="11"/>
      <c r="H875" s="11"/>
      <c r="I875" s="11"/>
      <c r="J875" s="11"/>
      <c r="K875" s="11"/>
      <c r="L875" s="11"/>
      <c r="M875" s="11"/>
      <c r="N875" s="11"/>
      <c r="O875" s="11"/>
      <c r="P875" s="11"/>
      <c r="Q875" s="11"/>
      <c r="R875" s="11"/>
    </row>
    <row r="876" ht="15.75" customHeight="1">
      <c r="B876" s="11"/>
      <c r="C876" s="11"/>
      <c r="D876" s="11"/>
      <c r="E876" s="11"/>
      <c r="F876" s="11"/>
      <c r="G876" s="11"/>
      <c r="H876" s="11"/>
      <c r="I876" s="11"/>
      <c r="J876" s="11"/>
      <c r="K876" s="11"/>
      <c r="L876" s="11"/>
      <c r="M876" s="11"/>
      <c r="N876" s="11"/>
      <c r="O876" s="11"/>
      <c r="P876" s="11"/>
      <c r="Q876" s="11"/>
      <c r="R876" s="11"/>
    </row>
    <row r="877" ht="15.75" customHeight="1">
      <c r="B877" s="11"/>
      <c r="C877" s="11"/>
      <c r="D877" s="11"/>
      <c r="E877" s="11"/>
      <c r="F877" s="11"/>
      <c r="G877" s="11"/>
      <c r="H877" s="11"/>
      <c r="I877" s="11"/>
      <c r="J877" s="11"/>
      <c r="K877" s="11"/>
      <c r="L877" s="11"/>
      <c r="M877" s="11"/>
      <c r="N877" s="11"/>
      <c r="O877" s="11"/>
      <c r="P877" s="11"/>
      <c r="Q877" s="11"/>
      <c r="R877" s="11"/>
    </row>
    <row r="878" ht="15.75" customHeight="1">
      <c r="B878" s="11"/>
      <c r="C878" s="11"/>
      <c r="D878" s="11"/>
      <c r="E878" s="11"/>
      <c r="F878" s="11"/>
      <c r="G878" s="11"/>
      <c r="H878" s="11"/>
      <c r="I878" s="11"/>
      <c r="J878" s="11"/>
      <c r="K878" s="11"/>
      <c r="L878" s="11"/>
      <c r="M878" s="11"/>
      <c r="N878" s="11"/>
      <c r="O878" s="11"/>
      <c r="P878" s="11"/>
      <c r="Q878" s="11"/>
      <c r="R878" s="11"/>
    </row>
    <row r="879" ht="15.75" customHeight="1">
      <c r="B879" s="11"/>
      <c r="C879" s="11"/>
      <c r="D879" s="11"/>
      <c r="E879" s="11"/>
      <c r="F879" s="11"/>
      <c r="G879" s="11"/>
      <c r="H879" s="11"/>
      <c r="I879" s="11"/>
      <c r="J879" s="11"/>
      <c r="K879" s="11"/>
      <c r="L879" s="11"/>
      <c r="M879" s="11"/>
      <c r="N879" s="11"/>
      <c r="O879" s="11"/>
      <c r="P879" s="11"/>
      <c r="Q879" s="11"/>
      <c r="R879" s="11"/>
    </row>
    <row r="880" ht="15.75" customHeight="1">
      <c r="B880" s="11"/>
      <c r="C880" s="11"/>
      <c r="D880" s="11"/>
      <c r="E880" s="11"/>
      <c r="F880" s="11"/>
      <c r="G880" s="11"/>
      <c r="H880" s="11"/>
      <c r="I880" s="11"/>
      <c r="J880" s="11"/>
      <c r="K880" s="11"/>
      <c r="L880" s="11"/>
      <c r="M880" s="11"/>
      <c r="N880" s="11"/>
      <c r="O880" s="11"/>
      <c r="P880" s="11"/>
      <c r="Q880" s="11"/>
      <c r="R880" s="11"/>
    </row>
    <row r="881" ht="15.75" customHeight="1">
      <c r="B881" s="11"/>
      <c r="C881" s="11"/>
      <c r="D881" s="11"/>
      <c r="E881" s="11"/>
      <c r="F881" s="11"/>
      <c r="G881" s="11"/>
      <c r="H881" s="11"/>
      <c r="I881" s="11"/>
      <c r="J881" s="11"/>
      <c r="K881" s="11"/>
      <c r="L881" s="11"/>
      <c r="M881" s="11"/>
      <c r="N881" s="11"/>
      <c r="O881" s="11"/>
      <c r="P881" s="11"/>
      <c r="Q881" s="11"/>
      <c r="R881" s="11"/>
    </row>
    <row r="882" ht="15.75" customHeight="1">
      <c r="B882" s="11"/>
      <c r="C882" s="11"/>
      <c r="D882" s="11"/>
      <c r="E882" s="11"/>
      <c r="F882" s="11"/>
      <c r="G882" s="11"/>
      <c r="H882" s="11"/>
      <c r="I882" s="11"/>
      <c r="J882" s="11"/>
      <c r="K882" s="11"/>
      <c r="L882" s="11"/>
      <c r="M882" s="11"/>
      <c r="N882" s="11"/>
      <c r="O882" s="11"/>
      <c r="P882" s="11"/>
      <c r="Q882" s="11"/>
      <c r="R882" s="11"/>
    </row>
    <row r="883" ht="15.75" customHeight="1">
      <c r="B883" s="11"/>
      <c r="C883" s="11"/>
      <c r="D883" s="11"/>
      <c r="E883" s="11"/>
      <c r="F883" s="11"/>
      <c r="G883" s="11"/>
      <c r="H883" s="11"/>
      <c r="I883" s="11"/>
      <c r="J883" s="11"/>
      <c r="K883" s="11"/>
      <c r="L883" s="11"/>
      <c r="M883" s="11"/>
      <c r="N883" s="11"/>
      <c r="O883" s="11"/>
      <c r="P883" s="11"/>
      <c r="Q883" s="11"/>
      <c r="R883" s="11"/>
    </row>
    <row r="884" ht="15.75" customHeight="1">
      <c r="B884" s="11"/>
      <c r="C884" s="11"/>
      <c r="D884" s="11"/>
      <c r="E884" s="11"/>
      <c r="F884" s="11"/>
      <c r="G884" s="11"/>
      <c r="H884" s="11"/>
      <c r="I884" s="11"/>
      <c r="J884" s="11"/>
      <c r="K884" s="11"/>
      <c r="L884" s="11"/>
      <c r="M884" s="11"/>
      <c r="N884" s="11"/>
      <c r="O884" s="11"/>
      <c r="P884" s="11"/>
      <c r="Q884" s="11"/>
      <c r="R884" s="11"/>
    </row>
    <row r="885" ht="15.75" customHeight="1">
      <c r="B885" s="11"/>
      <c r="C885" s="11"/>
      <c r="D885" s="11"/>
      <c r="E885" s="11"/>
      <c r="F885" s="11"/>
      <c r="G885" s="11"/>
      <c r="H885" s="11"/>
      <c r="I885" s="11"/>
      <c r="J885" s="11"/>
      <c r="K885" s="11"/>
      <c r="L885" s="11"/>
      <c r="M885" s="11"/>
      <c r="N885" s="11"/>
      <c r="O885" s="11"/>
      <c r="P885" s="11"/>
      <c r="Q885" s="11"/>
      <c r="R885" s="11"/>
    </row>
    <row r="886" ht="15.75" customHeight="1">
      <c r="B886" s="11"/>
      <c r="C886" s="11"/>
      <c r="D886" s="11"/>
      <c r="E886" s="11"/>
      <c r="F886" s="11"/>
      <c r="G886" s="11"/>
      <c r="H886" s="11"/>
      <c r="I886" s="11"/>
      <c r="J886" s="11"/>
      <c r="K886" s="11"/>
      <c r="L886" s="11"/>
      <c r="M886" s="11"/>
      <c r="N886" s="11"/>
      <c r="O886" s="11"/>
      <c r="P886" s="11"/>
      <c r="Q886" s="11"/>
      <c r="R886" s="11"/>
    </row>
    <row r="887" ht="15.75" customHeight="1">
      <c r="B887" s="11"/>
      <c r="C887" s="11"/>
      <c r="D887" s="11"/>
      <c r="E887" s="11"/>
      <c r="F887" s="11"/>
      <c r="G887" s="11"/>
      <c r="H887" s="11"/>
      <c r="I887" s="11"/>
      <c r="J887" s="11"/>
      <c r="K887" s="11"/>
      <c r="L887" s="11"/>
      <c r="M887" s="11"/>
      <c r="N887" s="11"/>
      <c r="O887" s="11"/>
      <c r="P887" s="11"/>
      <c r="Q887" s="11"/>
      <c r="R887" s="11"/>
    </row>
    <row r="888" ht="15.75" customHeight="1">
      <c r="B888" s="11"/>
      <c r="C888" s="11"/>
      <c r="D888" s="11"/>
      <c r="E888" s="11"/>
      <c r="F888" s="11"/>
      <c r="G888" s="11"/>
      <c r="H888" s="11"/>
      <c r="I888" s="11"/>
      <c r="J888" s="11"/>
      <c r="K888" s="11"/>
      <c r="L888" s="11"/>
      <c r="M888" s="11"/>
      <c r="N888" s="11"/>
      <c r="O888" s="11"/>
      <c r="P888" s="11"/>
      <c r="Q888" s="11"/>
      <c r="R888" s="11"/>
    </row>
    <row r="889" ht="15.75" customHeight="1">
      <c r="B889" s="11"/>
      <c r="C889" s="11"/>
      <c r="D889" s="11"/>
      <c r="E889" s="11"/>
      <c r="F889" s="11"/>
      <c r="G889" s="11"/>
      <c r="H889" s="11"/>
      <c r="I889" s="11"/>
      <c r="J889" s="11"/>
      <c r="K889" s="11"/>
      <c r="L889" s="11"/>
      <c r="M889" s="11"/>
      <c r="N889" s="11"/>
      <c r="O889" s="11"/>
      <c r="P889" s="11"/>
      <c r="Q889" s="11"/>
      <c r="R889" s="11"/>
    </row>
    <row r="890" ht="15.75" customHeight="1">
      <c r="B890" s="11"/>
      <c r="C890" s="11"/>
      <c r="D890" s="11"/>
      <c r="E890" s="11"/>
      <c r="F890" s="11"/>
      <c r="G890" s="11"/>
      <c r="H890" s="11"/>
      <c r="I890" s="11"/>
      <c r="J890" s="11"/>
      <c r="K890" s="11"/>
      <c r="L890" s="11"/>
      <c r="M890" s="11"/>
      <c r="N890" s="11"/>
      <c r="O890" s="11"/>
      <c r="P890" s="11"/>
      <c r="Q890" s="11"/>
      <c r="R890" s="11"/>
    </row>
    <row r="891" ht="15.75" customHeight="1">
      <c r="B891" s="11"/>
      <c r="C891" s="11"/>
      <c r="D891" s="11"/>
      <c r="E891" s="11"/>
      <c r="F891" s="11"/>
      <c r="G891" s="11"/>
      <c r="H891" s="11"/>
      <c r="I891" s="11"/>
      <c r="J891" s="11"/>
      <c r="K891" s="11"/>
      <c r="L891" s="11"/>
      <c r="M891" s="11"/>
      <c r="N891" s="11"/>
      <c r="O891" s="11"/>
      <c r="P891" s="11"/>
      <c r="Q891" s="11"/>
      <c r="R891" s="11"/>
    </row>
    <row r="892" ht="15.75" customHeight="1">
      <c r="B892" s="11"/>
      <c r="C892" s="11"/>
      <c r="D892" s="11"/>
      <c r="E892" s="11"/>
      <c r="F892" s="11"/>
      <c r="G892" s="11"/>
      <c r="H892" s="11"/>
      <c r="I892" s="11"/>
      <c r="J892" s="11"/>
      <c r="K892" s="11"/>
      <c r="L892" s="11"/>
      <c r="M892" s="11"/>
      <c r="N892" s="11"/>
      <c r="O892" s="11"/>
      <c r="P892" s="11"/>
      <c r="Q892" s="11"/>
      <c r="R892" s="11"/>
    </row>
    <row r="893" ht="15.75" customHeight="1">
      <c r="B893" s="11"/>
      <c r="C893" s="11"/>
      <c r="D893" s="11"/>
      <c r="E893" s="11"/>
      <c r="F893" s="11"/>
      <c r="G893" s="11"/>
      <c r="H893" s="11"/>
      <c r="I893" s="11"/>
      <c r="J893" s="11"/>
      <c r="K893" s="11"/>
      <c r="L893" s="11"/>
      <c r="M893" s="11"/>
      <c r="N893" s="11"/>
      <c r="O893" s="11"/>
      <c r="P893" s="11"/>
      <c r="Q893" s="11"/>
      <c r="R893" s="11"/>
    </row>
    <row r="894" ht="15.75" customHeight="1">
      <c r="B894" s="11"/>
      <c r="C894" s="11"/>
      <c r="D894" s="11"/>
      <c r="E894" s="11"/>
      <c r="F894" s="11"/>
      <c r="G894" s="11"/>
      <c r="H894" s="11"/>
      <c r="I894" s="11"/>
      <c r="J894" s="11"/>
      <c r="K894" s="11"/>
      <c r="L894" s="11"/>
      <c r="M894" s="11"/>
      <c r="N894" s="11"/>
      <c r="O894" s="11"/>
      <c r="P894" s="11"/>
      <c r="Q894" s="11"/>
      <c r="R894" s="11"/>
    </row>
    <row r="895" ht="15.75" customHeight="1">
      <c r="B895" s="11"/>
      <c r="C895" s="11"/>
      <c r="D895" s="11"/>
      <c r="E895" s="11"/>
      <c r="F895" s="11"/>
      <c r="G895" s="11"/>
      <c r="H895" s="11"/>
      <c r="I895" s="11"/>
      <c r="J895" s="11"/>
      <c r="K895" s="11"/>
      <c r="L895" s="11"/>
      <c r="M895" s="11"/>
      <c r="N895" s="11"/>
      <c r="O895" s="11"/>
      <c r="P895" s="11"/>
      <c r="Q895" s="11"/>
      <c r="R895" s="11"/>
    </row>
    <row r="896" ht="15.75" customHeight="1">
      <c r="B896" s="11"/>
      <c r="C896" s="11"/>
      <c r="D896" s="11"/>
      <c r="E896" s="11"/>
      <c r="F896" s="11"/>
      <c r="G896" s="11"/>
      <c r="H896" s="11"/>
      <c r="I896" s="11"/>
      <c r="J896" s="11"/>
      <c r="K896" s="11"/>
      <c r="L896" s="11"/>
      <c r="M896" s="11"/>
      <c r="N896" s="11"/>
      <c r="O896" s="11"/>
      <c r="P896" s="11"/>
      <c r="Q896" s="11"/>
      <c r="R896" s="11"/>
    </row>
    <row r="897" ht="15.75" customHeight="1">
      <c r="B897" s="11"/>
      <c r="C897" s="11"/>
      <c r="D897" s="11"/>
      <c r="E897" s="11"/>
      <c r="F897" s="11"/>
      <c r="G897" s="11"/>
      <c r="H897" s="11"/>
      <c r="I897" s="11"/>
      <c r="J897" s="11"/>
      <c r="K897" s="11"/>
      <c r="L897" s="11"/>
      <c r="M897" s="11"/>
      <c r="N897" s="11"/>
      <c r="O897" s="11"/>
      <c r="P897" s="11"/>
      <c r="Q897" s="11"/>
      <c r="R897" s="11"/>
    </row>
    <row r="898" ht="15.75" customHeight="1">
      <c r="B898" s="11"/>
      <c r="C898" s="11"/>
      <c r="D898" s="11"/>
      <c r="E898" s="11"/>
      <c r="F898" s="11"/>
      <c r="G898" s="11"/>
      <c r="H898" s="11"/>
      <c r="I898" s="11"/>
      <c r="J898" s="11"/>
      <c r="K898" s="11"/>
      <c r="L898" s="11"/>
      <c r="M898" s="11"/>
      <c r="N898" s="11"/>
      <c r="O898" s="11"/>
      <c r="P898" s="11"/>
      <c r="Q898" s="11"/>
      <c r="R898" s="11"/>
    </row>
    <row r="899" ht="15.75" customHeight="1">
      <c r="B899" s="11"/>
      <c r="C899" s="11"/>
      <c r="D899" s="11"/>
      <c r="E899" s="11"/>
      <c r="F899" s="11"/>
      <c r="G899" s="11"/>
      <c r="H899" s="11"/>
      <c r="I899" s="11"/>
      <c r="J899" s="11"/>
      <c r="K899" s="11"/>
      <c r="L899" s="11"/>
      <c r="M899" s="11"/>
      <c r="N899" s="11"/>
      <c r="O899" s="11"/>
      <c r="P899" s="11"/>
      <c r="Q899" s="11"/>
      <c r="R899" s="11"/>
    </row>
    <row r="900" ht="15.75" customHeight="1">
      <c r="B900" s="11"/>
      <c r="C900" s="11"/>
      <c r="D900" s="11"/>
      <c r="E900" s="11"/>
      <c r="F900" s="11"/>
      <c r="G900" s="11"/>
      <c r="H900" s="11"/>
      <c r="I900" s="11"/>
      <c r="J900" s="11"/>
      <c r="K900" s="11"/>
      <c r="L900" s="11"/>
      <c r="M900" s="11"/>
      <c r="N900" s="11"/>
      <c r="O900" s="11"/>
      <c r="P900" s="11"/>
      <c r="Q900" s="11"/>
      <c r="R900" s="11"/>
    </row>
    <row r="901" ht="15.75" customHeight="1">
      <c r="B901" s="11"/>
      <c r="C901" s="11"/>
      <c r="D901" s="11"/>
      <c r="E901" s="11"/>
      <c r="F901" s="11"/>
      <c r="G901" s="11"/>
      <c r="H901" s="11"/>
      <c r="I901" s="11"/>
      <c r="J901" s="11"/>
      <c r="K901" s="11"/>
      <c r="L901" s="11"/>
      <c r="M901" s="11"/>
      <c r="N901" s="11"/>
      <c r="O901" s="11"/>
      <c r="P901" s="11"/>
      <c r="Q901" s="11"/>
      <c r="R901" s="11"/>
    </row>
    <row r="902" ht="15.75" customHeight="1">
      <c r="B902" s="11"/>
      <c r="C902" s="11"/>
      <c r="D902" s="11"/>
      <c r="E902" s="11"/>
      <c r="F902" s="11"/>
      <c r="G902" s="11"/>
      <c r="H902" s="11"/>
      <c r="I902" s="11"/>
      <c r="J902" s="11"/>
      <c r="K902" s="11"/>
      <c r="L902" s="11"/>
      <c r="M902" s="11"/>
      <c r="N902" s="11"/>
      <c r="O902" s="11"/>
      <c r="P902" s="11"/>
      <c r="Q902" s="11"/>
      <c r="R902" s="11"/>
    </row>
    <row r="903" ht="15.75" customHeight="1">
      <c r="B903" s="11"/>
      <c r="C903" s="11"/>
      <c r="D903" s="11"/>
      <c r="E903" s="11"/>
      <c r="F903" s="11"/>
      <c r="G903" s="11"/>
      <c r="H903" s="11"/>
      <c r="I903" s="11"/>
      <c r="J903" s="11"/>
      <c r="K903" s="11"/>
      <c r="L903" s="11"/>
      <c r="M903" s="11"/>
      <c r="N903" s="11"/>
      <c r="O903" s="11"/>
      <c r="P903" s="11"/>
      <c r="Q903" s="11"/>
      <c r="R903" s="11"/>
    </row>
    <row r="904" ht="15.75" customHeight="1">
      <c r="B904" s="11"/>
      <c r="C904" s="11"/>
      <c r="D904" s="11"/>
      <c r="E904" s="11"/>
      <c r="F904" s="11"/>
      <c r="G904" s="11"/>
      <c r="H904" s="11"/>
      <c r="I904" s="11"/>
      <c r="J904" s="11"/>
      <c r="K904" s="11"/>
      <c r="L904" s="11"/>
      <c r="M904" s="11"/>
      <c r="N904" s="11"/>
      <c r="O904" s="11"/>
      <c r="P904" s="11"/>
      <c r="Q904" s="11"/>
      <c r="R904" s="11"/>
    </row>
    <row r="905" ht="15.75" customHeight="1">
      <c r="B905" s="11"/>
      <c r="C905" s="11"/>
      <c r="D905" s="11"/>
      <c r="E905" s="11"/>
      <c r="F905" s="11"/>
      <c r="G905" s="11"/>
      <c r="H905" s="11"/>
      <c r="I905" s="11"/>
      <c r="J905" s="11"/>
      <c r="K905" s="11"/>
      <c r="L905" s="11"/>
      <c r="M905" s="11"/>
      <c r="N905" s="11"/>
      <c r="O905" s="11"/>
      <c r="P905" s="11"/>
      <c r="Q905" s="11"/>
      <c r="R905" s="11"/>
    </row>
    <row r="906" ht="15.75" customHeight="1">
      <c r="B906" s="11"/>
      <c r="C906" s="11"/>
      <c r="D906" s="11"/>
      <c r="E906" s="11"/>
      <c r="F906" s="11"/>
      <c r="G906" s="11"/>
      <c r="H906" s="11"/>
      <c r="I906" s="11"/>
      <c r="J906" s="11"/>
      <c r="K906" s="11"/>
      <c r="L906" s="11"/>
      <c r="M906" s="11"/>
      <c r="N906" s="11"/>
      <c r="O906" s="11"/>
      <c r="P906" s="11"/>
      <c r="Q906" s="11"/>
      <c r="R906" s="11"/>
    </row>
    <row r="907" ht="15.75" customHeight="1">
      <c r="B907" s="11"/>
      <c r="C907" s="11"/>
      <c r="D907" s="11"/>
      <c r="E907" s="11"/>
      <c r="F907" s="11"/>
      <c r="G907" s="11"/>
      <c r="H907" s="11"/>
      <c r="I907" s="11"/>
      <c r="J907" s="11"/>
      <c r="K907" s="11"/>
      <c r="L907" s="11"/>
      <c r="M907" s="11"/>
      <c r="N907" s="11"/>
      <c r="O907" s="11"/>
      <c r="P907" s="11"/>
      <c r="Q907" s="11"/>
      <c r="R907" s="11"/>
    </row>
    <row r="908" ht="15.75" customHeight="1">
      <c r="B908" s="11"/>
      <c r="C908" s="11"/>
      <c r="D908" s="11"/>
      <c r="E908" s="11"/>
      <c r="F908" s="11"/>
      <c r="G908" s="11"/>
      <c r="H908" s="11"/>
      <c r="I908" s="11"/>
      <c r="J908" s="11"/>
      <c r="K908" s="11"/>
      <c r="L908" s="11"/>
      <c r="M908" s="11"/>
      <c r="N908" s="11"/>
      <c r="O908" s="11"/>
      <c r="P908" s="11"/>
      <c r="Q908" s="11"/>
      <c r="R908" s="11"/>
    </row>
    <row r="909" ht="15.75" customHeight="1">
      <c r="B909" s="11"/>
      <c r="C909" s="11"/>
      <c r="D909" s="11"/>
      <c r="E909" s="11"/>
      <c r="F909" s="11"/>
      <c r="G909" s="11"/>
      <c r="H909" s="11"/>
      <c r="I909" s="11"/>
      <c r="J909" s="11"/>
      <c r="K909" s="11"/>
      <c r="L909" s="11"/>
      <c r="M909" s="11"/>
      <c r="N909" s="11"/>
      <c r="O909" s="11"/>
      <c r="P909" s="11"/>
      <c r="Q909" s="11"/>
      <c r="R909" s="11"/>
    </row>
    <row r="910" ht="15.75" customHeight="1">
      <c r="B910" s="11"/>
      <c r="C910" s="11"/>
      <c r="D910" s="11"/>
      <c r="E910" s="11"/>
      <c r="F910" s="11"/>
      <c r="G910" s="11"/>
      <c r="H910" s="11"/>
      <c r="I910" s="11"/>
      <c r="J910" s="11"/>
      <c r="K910" s="11"/>
      <c r="L910" s="11"/>
      <c r="M910" s="11"/>
      <c r="N910" s="11"/>
      <c r="O910" s="11"/>
      <c r="P910" s="11"/>
      <c r="Q910" s="11"/>
      <c r="R910" s="11"/>
    </row>
    <row r="911" ht="15.75" customHeight="1">
      <c r="B911" s="11"/>
      <c r="C911" s="11"/>
      <c r="D911" s="11"/>
      <c r="E911" s="11"/>
      <c r="F911" s="11"/>
      <c r="G911" s="11"/>
      <c r="H911" s="11"/>
      <c r="I911" s="11"/>
      <c r="J911" s="11"/>
      <c r="K911" s="11"/>
      <c r="L911" s="11"/>
      <c r="M911" s="11"/>
      <c r="N911" s="11"/>
      <c r="O911" s="11"/>
      <c r="P911" s="11"/>
      <c r="Q911" s="11"/>
      <c r="R911" s="11"/>
    </row>
    <row r="912" ht="15.75" customHeight="1">
      <c r="B912" s="11"/>
      <c r="C912" s="11"/>
      <c r="D912" s="11"/>
      <c r="E912" s="11"/>
      <c r="F912" s="11"/>
      <c r="G912" s="11"/>
      <c r="H912" s="11"/>
      <c r="I912" s="11"/>
      <c r="J912" s="11"/>
      <c r="K912" s="11"/>
      <c r="L912" s="11"/>
      <c r="M912" s="11"/>
      <c r="N912" s="11"/>
      <c r="O912" s="11"/>
      <c r="P912" s="11"/>
      <c r="Q912" s="11"/>
      <c r="R912" s="11"/>
    </row>
    <row r="913" ht="15.75" customHeight="1">
      <c r="B913" s="11"/>
      <c r="C913" s="11"/>
      <c r="D913" s="11"/>
      <c r="E913" s="11"/>
      <c r="F913" s="11"/>
      <c r="G913" s="11"/>
      <c r="H913" s="11"/>
      <c r="I913" s="11"/>
      <c r="J913" s="11"/>
      <c r="K913" s="11"/>
      <c r="L913" s="11"/>
      <c r="M913" s="11"/>
      <c r="N913" s="11"/>
      <c r="O913" s="11"/>
      <c r="P913" s="11"/>
      <c r="Q913" s="11"/>
      <c r="R913" s="11"/>
    </row>
    <row r="914" ht="15.75" customHeight="1">
      <c r="B914" s="11"/>
      <c r="C914" s="11"/>
      <c r="D914" s="11"/>
      <c r="E914" s="11"/>
      <c r="F914" s="11"/>
      <c r="G914" s="11"/>
      <c r="H914" s="11"/>
      <c r="I914" s="11"/>
      <c r="J914" s="11"/>
      <c r="K914" s="11"/>
      <c r="L914" s="11"/>
      <c r="M914" s="11"/>
      <c r="N914" s="11"/>
      <c r="O914" s="11"/>
      <c r="P914" s="11"/>
      <c r="Q914" s="11"/>
      <c r="R914" s="11"/>
    </row>
    <row r="915" ht="15.75" customHeight="1">
      <c r="B915" s="11"/>
      <c r="C915" s="11"/>
      <c r="D915" s="11"/>
      <c r="E915" s="11"/>
      <c r="F915" s="11"/>
      <c r="G915" s="11"/>
      <c r="H915" s="11"/>
      <c r="I915" s="11"/>
      <c r="J915" s="11"/>
      <c r="K915" s="11"/>
      <c r="L915" s="11"/>
      <c r="M915" s="11"/>
      <c r="N915" s="11"/>
      <c r="O915" s="11"/>
      <c r="P915" s="11"/>
      <c r="Q915" s="11"/>
      <c r="R915" s="11"/>
    </row>
    <row r="916" ht="15.75" customHeight="1">
      <c r="B916" s="11"/>
      <c r="C916" s="11"/>
      <c r="D916" s="11"/>
      <c r="E916" s="11"/>
      <c r="F916" s="11"/>
      <c r="G916" s="11"/>
      <c r="H916" s="11"/>
      <c r="I916" s="11"/>
      <c r="J916" s="11"/>
      <c r="K916" s="11"/>
      <c r="L916" s="11"/>
      <c r="M916" s="11"/>
      <c r="N916" s="11"/>
      <c r="O916" s="11"/>
      <c r="P916" s="11"/>
      <c r="Q916" s="11"/>
      <c r="R916" s="11"/>
    </row>
    <row r="917" ht="15.75" customHeight="1">
      <c r="B917" s="11"/>
      <c r="C917" s="11"/>
      <c r="D917" s="11"/>
      <c r="E917" s="11"/>
      <c r="F917" s="11"/>
      <c r="G917" s="11"/>
      <c r="H917" s="11"/>
      <c r="I917" s="11"/>
      <c r="J917" s="11"/>
      <c r="K917" s="11"/>
      <c r="L917" s="11"/>
      <c r="M917" s="11"/>
      <c r="N917" s="11"/>
      <c r="O917" s="11"/>
      <c r="P917" s="11"/>
      <c r="Q917" s="11"/>
      <c r="R917" s="11"/>
    </row>
    <row r="918" ht="15.75" customHeight="1">
      <c r="B918" s="11"/>
      <c r="C918" s="11"/>
      <c r="D918" s="11"/>
      <c r="E918" s="11"/>
      <c r="F918" s="11"/>
      <c r="G918" s="11"/>
      <c r="H918" s="11"/>
      <c r="I918" s="11"/>
      <c r="J918" s="11"/>
      <c r="K918" s="11"/>
      <c r="L918" s="11"/>
      <c r="M918" s="11"/>
      <c r="N918" s="11"/>
      <c r="O918" s="11"/>
      <c r="P918" s="11"/>
      <c r="Q918" s="11"/>
      <c r="R918" s="11"/>
    </row>
    <row r="919" ht="15.75" customHeight="1">
      <c r="B919" s="11"/>
      <c r="C919" s="11"/>
      <c r="D919" s="11"/>
      <c r="E919" s="11"/>
      <c r="F919" s="11"/>
      <c r="G919" s="11"/>
      <c r="H919" s="11"/>
      <c r="I919" s="11"/>
      <c r="J919" s="11"/>
      <c r="K919" s="11"/>
      <c r="L919" s="11"/>
      <c r="M919" s="11"/>
      <c r="N919" s="11"/>
      <c r="O919" s="11"/>
      <c r="P919" s="11"/>
      <c r="Q919" s="11"/>
      <c r="R919" s="11"/>
    </row>
    <row r="920" ht="15.75" customHeight="1">
      <c r="B920" s="11"/>
      <c r="C920" s="11"/>
      <c r="D920" s="11"/>
      <c r="E920" s="11"/>
      <c r="F920" s="11"/>
      <c r="G920" s="11"/>
      <c r="H920" s="11"/>
      <c r="I920" s="11"/>
      <c r="J920" s="11"/>
      <c r="K920" s="11"/>
      <c r="L920" s="11"/>
      <c r="M920" s="11"/>
      <c r="N920" s="11"/>
      <c r="O920" s="11"/>
      <c r="P920" s="11"/>
      <c r="Q920" s="11"/>
      <c r="R920" s="11"/>
    </row>
    <row r="921" ht="15.75" customHeight="1">
      <c r="B921" s="11"/>
      <c r="C921" s="11"/>
      <c r="D921" s="11"/>
      <c r="E921" s="11"/>
      <c r="F921" s="11"/>
      <c r="G921" s="11"/>
      <c r="H921" s="11"/>
      <c r="I921" s="11"/>
      <c r="J921" s="11"/>
      <c r="K921" s="11"/>
      <c r="L921" s="11"/>
      <c r="M921" s="11"/>
      <c r="N921" s="11"/>
      <c r="O921" s="11"/>
      <c r="P921" s="11"/>
      <c r="Q921" s="11"/>
      <c r="R921" s="11"/>
    </row>
    <row r="922" ht="15.75" customHeight="1">
      <c r="B922" s="11"/>
      <c r="C922" s="11"/>
      <c r="D922" s="11"/>
      <c r="E922" s="11"/>
      <c r="F922" s="11"/>
      <c r="G922" s="11"/>
      <c r="H922" s="11"/>
      <c r="I922" s="11"/>
      <c r="J922" s="11"/>
      <c r="K922" s="11"/>
      <c r="L922" s="11"/>
      <c r="M922" s="11"/>
      <c r="N922" s="11"/>
      <c r="O922" s="11"/>
      <c r="P922" s="11"/>
      <c r="Q922" s="11"/>
      <c r="R922" s="11"/>
    </row>
    <row r="923" ht="15.75" customHeight="1">
      <c r="B923" s="11"/>
      <c r="C923" s="11"/>
      <c r="D923" s="11"/>
      <c r="E923" s="11"/>
      <c r="F923" s="11"/>
      <c r="G923" s="11"/>
      <c r="H923" s="11"/>
      <c r="I923" s="11"/>
      <c r="J923" s="11"/>
      <c r="K923" s="11"/>
      <c r="L923" s="11"/>
      <c r="M923" s="11"/>
      <c r="N923" s="11"/>
      <c r="O923" s="11"/>
      <c r="P923" s="11"/>
      <c r="Q923" s="11"/>
      <c r="R923" s="11"/>
    </row>
    <row r="924" ht="15.75" customHeight="1">
      <c r="B924" s="11"/>
      <c r="C924" s="11"/>
      <c r="D924" s="11"/>
      <c r="E924" s="11"/>
      <c r="F924" s="11"/>
      <c r="G924" s="11"/>
      <c r="H924" s="11"/>
      <c r="I924" s="11"/>
      <c r="J924" s="11"/>
      <c r="K924" s="11"/>
      <c r="L924" s="11"/>
      <c r="M924" s="11"/>
      <c r="N924" s="11"/>
      <c r="O924" s="11"/>
      <c r="P924" s="11"/>
      <c r="Q924" s="11"/>
      <c r="R924" s="11"/>
    </row>
    <row r="925" ht="15.75" customHeight="1">
      <c r="B925" s="11"/>
      <c r="C925" s="11"/>
      <c r="D925" s="11"/>
      <c r="E925" s="11"/>
      <c r="F925" s="11"/>
      <c r="G925" s="11"/>
      <c r="H925" s="11"/>
      <c r="I925" s="11"/>
      <c r="J925" s="11"/>
      <c r="K925" s="11"/>
      <c r="L925" s="11"/>
      <c r="M925" s="11"/>
      <c r="N925" s="11"/>
      <c r="O925" s="11"/>
      <c r="P925" s="11"/>
      <c r="Q925" s="11"/>
      <c r="R925" s="11"/>
    </row>
    <row r="926" ht="15.75" customHeight="1">
      <c r="B926" s="11"/>
      <c r="C926" s="11"/>
      <c r="D926" s="11"/>
      <c r="E926" s="11"/>
      <c r="F926" s="11"/>
      <c r="G926" s="11"/>
      <c r="H926" s="11"/>
      <c r="I926" s="11"/>
      <c r="J926" s="11"/>
      <c r="K926" s="11"/>
      <c r="L926" s="11"/>
      <c r="M926" s="11"/>
      <c r="N926" s="11"/>
      <c r="O926" s="11"/>
      <c r="P926" s="11"/>
      <c r="Q926" s="11"/>
      <c r="R926" s="11"/>
    </row>
    <row r="927" ht="15.75" customHeight="1">
      <c r="B927" s="11"/>
      <c r="C927" s="11"/>
      <c r="D927" s="11"/>
      <c r="E927" s="11"/>
      <c r="F927" s="11"/>
      <c r="G927" s="11"/>
      <c r="H927" s="11"/>
      <c r="I927" s="11"/>
      <c r="J927" s="11"/>
      <c r="K927" s="11"/>
      <c r="L927" s="11"/>
      <c r="M927" s="11"/>
      <c r="N927" s="11"/>
      <c r="O927" s="11"/>
      <c r="P927" s="11"/>
      <c r="Q927" s="11"/>
      <c r="R927" s="11"/>
    </row>
    <row r="928" ht="15.75" customHeight="1">
      <c r="B928" s="11"/>
      <c r="C928" s="11"/>
      <c r="D928" s="11"/>
      <c r="E928" s="11"/>
      <c r="F928" s="11"/>
      <c r="G928" s="11"/>
      <c r="H928" s="11"/>
      <c r="I928" s="11"/>
      <c r="J928" s="11"/>
      <c r="K928" s="11"/>
      <c r="L928" s="11"/>
      <c r="M928" s="11"/>
      <c r="N928" s="11"/>
      <c r="O928" s="11"/>
      <c r="P928" s="11"/>
      <c r="Q928" s="11"/>
      <c r="R928" s="11"/>
    </row>
    <row r="929" ht="15.75" customHeight="1">
      <c r="B929" s="11"/>
      <c r="C929" s="11"/>
      <c r="D929" s="11"/>
      <c r="E929" s="11"/>
      <c r="F929" s="11"/>
      <c r="G929" s="11"/>
      <c r="H929" s="11"/>
      <c r="I929" s="11"/>
      <c r="J929" s="11"/>
      <c r="K929" s="11"/>
      <c r="L929" s="11"/>
      <c r="M929" s="11"/>
      <c r="N929" s="11"/>
      <c r="O929" s="11"/>
      <c r="P929" s="11"/>
      <c r="Q929" s="11"/>
      <c r="R929" s="11"/>
    </row>
    <row r="930" ht="15.75" customHeight="1">
      <c r="B930" s="11"/>
      <c r="C930" s="11"/>
      <c r="D930" s="11"/>
      <c r="E930" s="11"/>
      <c r="F930" s="11"/>
      <c r="G930" s="11"/>
      <c r="H930" s="11"/>
      <c r="I930" s="11"/>
      <c r="J930" s="11"/>
      <c r="K930" s="11"/>
      <c r="L930" s="11"/>
      <c r="M930" s="11"/>
      <c r="N930" s="11"/>
      <c r="O930" s="11"/>
      <c r="P930" s="11"/>
      <c r="Q930" s="11"/>
      <c r="R930" s="11"/>
    </row>
    <row r="931" ht="15.75" customHeight="1">
      <c r="B931" s="11"/>
      <c r="C931" s="11"/>
      <c r="D931" s="11"/>
      <c r="E931" s="11"/>
      <c r="F931" s="11"/>
      <c r="G931" s="11"/>
      <c r="H931" s="11"/>
      <c r="I931" s="11"/>
      <c r="J931" s="11"/>
      <c r="K931" s="11"/>
      <c r="L931" s="11"/>
      <c r="M931" s="11"/>
      <c r="N931" s="11"/>
      <c r="O931" s="11"/>
      <c r="P931" s="11"/>
      <c r="Q931" s="11"/>
      <c r="R931" s="11"/>
    </row>
    <row r="932" ht="15.75" customHeight="1">
      <c r="B932" s="11"/>
      <c r="C932" s="11"/>
      <c r="D932" s="11"/>
      <c r="E932" s="11"/>
      <c r="F932" s="11"/>
      <c r="G932" s="11"/>
      <c r="H932" s="11"/>
      <c r="I932" s="11"/>
      <c r="J932" s="11"/>
      <c r="K932" s="11"/>
      <c r="L932" s="11"/>
      <c r="M932" s="11"/>
      <c r="N932" s="11"/>
      <c r="O932" s="11"/>
      <c r="P932" s="11"/>
      <c r="Q932" s="11"/>
      <c r="R932" s="11"/>
    </row>
    <row r="933" ht="15.75" customHeight="1">
      <c r="B933" s="11"/>
      <c r="C933" s="11"/>
      <c r="D933" s="11"/>
      <c r="E933" s="11"/>
      <c r="F933" s="11"/>
      <c r="G933" s="11"/>
      <c r="H933" s="11"/>
      <c r="I933" s="11"/>
      <c r="J933" s="11"/>
      <c r="K933" s="11"/>
      <c r="L933" s="11"/>
      <c r="M933" s="11"/>
      <c r="N933" s="11"/>
      <c r="O933" s="11"/>
      <c r="P933" s="11"/>
      <c r="Q933" s="11"/>
      <c r="R933" s="11"/>
    </row>
    <row r="934" ht="15.75" customHeight="1">
      <c r="B934" s="11"/>
      <c r="C934" s="11"/>
      <c r="D934" s="11"/>
      <c r="E934" s="11"/>
      <c r="F934" s="11"/>
      <c r="G934" s="11"/>
      <c r="H934" s="11"/>
      <c r="I934" s="11"/>
      <c r="J934" s="11"/>
      <c r="K934" s="11"/>
      <c r="L934" s="11"/>
      <c r="M934" s="11"/>
      <c r="N934" s="11"/>
      <c r="O934" s="11"/>
      <c r="P934" s="11"/>
      <c r="Q934" s="11"/>
      <c r="R934" s="11"/>
    </row>
    <row r="935" ht="15.75" customHeight="1">
      <c r="B935" s="11"/>
      <c r="C935" s="11"/>
      <c r="D935" s="11"/>
      <c r="E935" s="11"/>
      <c r="F935" s="11"/>
      <c r="G935" s="11"/>
      <c r="H935" s="11"/>
      <c r="I935" s="11"/>
      <c r="J935" s="11"/>
      <c r="K935" s="11"/>
      <c r="L935" s="11"/>
      <c r="M935" s="11"/>
      <c r="N935" s="11"/>
      <c r="O935" s="11"/>
      <c r="P935" s="11"/>
      <c r="Q935" s="11"/>
      <c r="R935" s="11"/>
    </row>
    <row r="936" ht="15.75" customHeight="1">
      <c r="B936" s="11"/>
      <c r="C936" s="11"/>
      <c r="D936" s="11"/>
      <c r="E936" s="11"/>
      <c r="F936" s="11"/>
      <c r="G936" s="11"/>
      <c r="H936" s="11"/>
      <c r="I936" s="11"/>
      <c r="J936" s="11"/>
      <c r="K936" s="11"/>
      <c r="L936" s="11"/>
      <c r="M936" s="11"/>
      <c r="N936" s="11"/>
      <c r="O936" s="11"/>
      <c r="P936" s="11"/>
      <c r="Q936" s="11"/>
      <c r="R936" s="11"/>
    </row>
    <row r="937" ht="15.75" customHeight="1">
      <c r="B937" s="11"/>
      <c r="C937" s="11"/>
      <c r="D937" s="11"/>
      <c r="E937" s="11"/>
      <c r="F937" s="11"/>
      <c r="G937" s="11"/>
      <c r="H937" s="11"/>
      <c r="I937" s="11"/>
      <c r="J937" s="11"/>
      <c r="K937" s="11"/>
      <c r="L937" s="11"/>
      <c r="M937" s="11"/>
      <c r="N937" s="11"/>
      <c r="O937" s="11"/>
      <c r="P937" s="11"/>
      <c r="Q937" s="11"/>
      <c r="R937" s="11"/>
    </row>
    <row r="938" ht="15.75" customHeight="1">
      <c r="B938" s="11"/>
      <c r="C938" s="11"/>
      <c r="D938" s="11"/>
      <c r="E938" s="11"/>
      <c r="F938" s="11"/>
      <c r="G938" s="11"/>
      <c r="H938" s="11"/>
      <c r="I938" s="11"/>
      <c r="J938" s="11"/>
      <c r="K938" s="11"/>
      <c r="L938" s="11"/>
      <c r="M938" s="11"/>
      <c r="N938" s="11"/>
      <c r="O938" s="11"/>
      <c r="P938" s="11"/>
      <c r="Q938" s="11"/>
      <c r="R938" s="11"/>
    </row>
    <row r="939" ht="15.75" customHeight="1">
      <c r="B939" s="11"/>
      <c r="C939" s="11"/>
      <c r="D939" s="11"/>
      <c r="E939" s="11"/>
      <c r="F939" s="11"/>
      <c r="G939" s="11"/>
      <c r="H939" s="11"/>
      <c r="I939" s="11"/>
      <c r="J939" s="11"/>
      <c r="K939" s="11"/>
      <c r="L939" s="11"/>
      <c r="M939" s="11"/>
      <c r="N939" s="11"/>
      <c r="O939" s="11"/>
      <c r="P939" s="11"/>
      <c r="Q939" s="11"/>
      <c r="R939" s="11"/>
    </row>
    <row r="940" ht="15.75" customHeight="1">
      <c r="B940" s="11"/>
      <c r="C940" s="11"/>
      <c r="D940" s="11"/>
      <c r="E940" s="11"/>
      <c r="F940" s="11"/>
      <c r="G940" s="11"/>
      <c r="H940" s="11"/>
      <c r="I940" s="11"/>
      <c r="J940" s="11"/>
      <c r="K940" s="11"/>
      <c r="L940" s="11"/>
      <c r="M940" s="11"/>
      <c r="N940" s="11"/>
      <c r="O940" s="11"/>
      <c r="P940" s="11"/>
      <c r="Q940" s="11"/>
      <c r="R940" s="11"/>
    </row>
    <row r="941" ht="15.75" customHeight="1">
      <c r="B941" s="11"/>
      <c r="C941" s="11"/>
      <c r="D941" s="11"/>
      <c r="E941" s="11"/>
      <c r="F941" s="11"/>
      <c r="G941" s="11"/>
      <c r="H941" s="11"/>
      <c r="I941" s="11"/>
      <c r="J941" s="11"/>
      <c r="K941" s="11"/>
      <c r="L941" s="11"/>
      <c r="M941" s="11"/>
      <c r="N941" s="11"/>
      <c r="O941" s="11"/>
      <c r="P941" s="11"/>
      <c r="Q941" s="11"/>
      <c r="R941" s="11"/>
    </row>
    <row r="942" ht="15.75" customHeight="1">
      <c r="B942" s="11"/>
      <c r="C942" s="11"/>
      <c r="D942" s="11"/>
      <c r="E942" s="11"/>
      <c r="F942" s="11"/>
      <c r="G942" s="11"/>
      <c r="H942" s="11"/>
      <c r="I942" s="11"/>
      <c r="J942" s="11"/>
      <c r="K942" s="11"/>
      <c r="L942" s="11"/>
      <c r="M942" s="11"/>
      <c r="N942" s="11"/>
      <c r="O942" s="11"/>
      <c r="P942" s="11"/>
      <c r="Q942" s="11"/>
      <c r="R942" s="11"/>
    </row>
    <row r="943" ht="15.75" customHeight="1">
      <c r="B943" s="11"/>
      <c r="C943" s="11"/>
      <c r="D943" s="11"/>
      <c r="E943" s="11"/>
      <c r="F943" s="11"/>
      <c r="G943" s="11"/>
      <c r="H943" s="11"/>
      <c r="I943" s="11"/>
      <c r="J943" s="11"/>
      <c r="K943" s="11"/>
      <c r="L943" s="11"/>
      <c r="M943" s="11"/>
      <c r="N943" s="11"/>
      <c r="O943" s="11"/>
      <c r="P943" s="11"/>
      <c r="Q943" s="11"/>
      <c r="R943" s="11"/>
    </row>
    <row r="944" ht="15.75" customHeight="1">
      <c r="B944" s="11"/>
      <c r="C944" s="11"/>
      <c r="D944" s="11"/>
      <c r="E944" s="11"/>
      <c r="F944" s="11"/>
      <c r="G944" s="11"/>
      <c r="H944" s="11"/>
      <c r="I944" s="11"/>
      <c r="J944" s="11"/>
      <c r="K944" s="11"/>
      <c r="L944" s="11"/>
      <c r="M944" s="11"/>
      <c r="N944" s="11"/>
      <c r="O944" s="11"/>
      <c r="P944" s="11"/>
      <c r="Q944" s="11"/>
      <c r="R944" s="11"/>
    </row>
    <row r="945" ht="15.75" customHeight="1">
      <c r="B945" s="11"/>
      <c r="C945" s="11"/>
      <c r="D945" s="11"/>
      <c r="E945" s="11"/>
      <c r="F945" s="11"/>
      <c r="G945" s="11"/>
      <c r="H945" s="11"/>
      <c r="I945" s="11"/>
      <c r="J945" s="11"/>
      <c r="K945" s="11"/>
      <c r="L945" s="11"/>
      <c r="M945" s="11"/>
      <c r="N945" s="11"/>
      <c r="O945" s="11"/>
      <c r="P945" s="11"/>
      <c r="Q945" s="11"/>
      <c r="R945" s="11"/>
    </row>
    <row r="946" ht="15.75" customHeight="1">
      <c r="B946" s="11"/>
      <c r="C946" s="11"/>
      <c r="D946" s="11"/>
      <c r="E946" s="11"/>
      <c r="F946" s="11"/>
      <c r="G946" s="11"/>
      <c r="H946" s="11"/>
      <c r="I946" s="11"/>
      <c r="J946" s="11"/>
      <c r="K946" s="11"/>
      <c r="L946" s="11"/>
      <c r="M946" s="11"/>
      <c r="N946" s="11"/>
      <c r="O946" s="11"/>
      <c r="P946" s="11"/>
      <c r="Q946" s="11"/>
      <c r="R946" s="11"/>
    </row>
    <row r="947" ht="15.75" customHeight="1">
      <c r="B947" s="11"/>
      <c r="C947" s="11"/>
      <c r="D947" s="11"/>
      <c r="E947" s="11"/>
      <c r="F947" s="11"/>
      <c r="G947" s="11"/>
      <c r="H947" s="11"/>
      <c r="I947" s="11"/>
      <c r="J947" s="11"/>
      <c r="K947" s="11"/>
      <c r="L947" s="11"/>
      <c r="M947" s="11"/>
      <c r="N947" s="11"/>
      <c r="O947" s="11"/>
      <c r="P947" s="11"/>
      <c r="Q947" s="11"/>
      <c r="R947" s="11"/>
    </row>
    <row r="948" ht="15.75" customHeight="1">
      <c r="B948" s="11"/>
      <c r="C948" s="11"/>
      <c r="D948" s="11"/>
      <c r="E948" s="11"/>
      <c r="F948" s="11"/>
      <c r="G948" s="11"/>
      <c r="H948" s="11"/>
      <c r="I948" s="11"/>
      <c r="J948" s="11"/>
      <c r="K948" s="11"/>
      <c r="L948" s="11"/>
      <c r="M948" s="11"/>
      <c r="N948" s="11"/>
      <c r="O948" s="11"/>
      <c r="P948" s="11"/>
      <c r="Q948" s="11"/>
      <c r="R948" s="11"/>
    </row>
    <row r="949" ht="15.75" customHeight="1">
      <c r="B949" s="11"/>
      <c r="C949" s="11"/>
      <c r="D949" s="11"/>
      <c r="E949" s="11"/>
      <c r="F949" s="11"/>
      <c r="G949" s="11"/>
      <c r="H949" s="11"/>
      <c r="I949" s="11"/>
      <c r="J949" s="11"/>
      <c r="K949" s="11"/>
      <c r="L949" s="11"/>
      <c r="M949" s="11"/>
      <c r="N949" s="11"/>
      <c r="O949" s="11"/>
      <c r="P949" s="11"/>
      <c r="Q949" s="11"/>
      <c r="R949" s="11"/>
    </row>
    <row r="950" ht="15.75" customHeight="1">
      <c r="B950" s="11"/>
      <c r="C950" s="11"/>
      <c r="D950" s="11"/>
      <c r="E950" s="11"/>
      <c r="F950" s="11"/>
      <c r="G950" s="11"/>
      <c r="H950" s="11"/>
      <c r="I950" s="11"/>
      <c r="J950" s="11"/>
      <c r="K950" s="11"/>
      <c r="L950" s="11"/>
      <c r="M950" s="11"/>
      <c r="N950" s="11"/>
      <c r="O950" s="11"/>
      <c r="P950" s="11"/>
      <c r="Q950" s="11"/>
      <c r="R950" s="11"/>
    </row>
    <row r="951" ht="15.75" customHeight="1">
      <c r="B951" s="11"/>
      <c r="C951" s="11"/>
      <c r="D951" s="11"/>
      <c r="E951" s="11"/>
      <c r="F951" s="11"/>
      <c r="G951" s="11"/>
      <c r="H951" s="11"/>
      <c r="I951" s="11"/>
      <c r="J951" s="11"/>
      <c r="K951" s="11"/>
      <c r="L951" s="11"/>
      <c r="M951" s="11"/>
      <c r="N951" s="11"/>
      <c r="O951" s="11"/>
      <c r="P951" s="11"/>
      <c r="Q951" s="11"/>
      <c r="R951" s="11"/>
    </row>
    <row r="952" ht="15.75" customHeight="1">
      <c r="B952" s="11"/>
      <c r="C952" s="11"/>
      <c r="D952" s="11"/>
      <c r="E952" s="11"/>
      <c r="F952" s="11"/>
      <c r="G952" s="11"/>
      <c r="H952" s="11"/>
      <c r="I952" s="11"/>
      <c r="J952" s="11"/>
      <c r="K952" s="11"/>
      <c r="L952" s="11"/>
      <c r="M952" s="11"/>
      <c r="N952" s="11"/>
      <c r="O952" s="11"/>
      <c r="P952" s="11"/>
      <c r="Q952" s="11"/>
      <c r="R952" s="11"/>
    </row>
    <row r="953" ht="15.75" customHeight="1">
      <c r="B953" s="11"/>
      <c r="C953" s="11"/>
      <c r="D953" s="11"/>
      <c r="E953" s="11"/>
      <c r="F953" s="11"/>
      <c r="G953" s="11"/>
      <c r="H953" s="11"/>
      <c r="I953" s="11"/>
      <c r="J953" s="11"/>
      <c r="K953" s="11"/>
      <c r="L953" s="11"/>
      <c r="M953" s="11"/>
      <c r="N953" s="11"/>
      <c r="O953" s="11"/>
      <c r="P953" s="11"/>
      <c r="Q953" s="11"/>
      <c r="R953" s="11"/>
    </row>
    <row r="954" ht="15.75" customHeight="1">
      <c r="B954" s="11"/>
      <c r="C954" s="11"/>
      <c r="D954" s="11"/>
      <c r="E954" s="11"/>
      <c r="F954" s="11"/>
      <c r="G954" s="11"/>
      <c r="H954" s="11"/>
      <c r="I954" s="11"/>
      <c r="J954" s="11"/>
      <c r="K954" s="11"/>
      <c r="L954" s="11"/>
      <c r="M954" s="11"/>
      <c r="N954" s="11"/>
      <c r="O954" s="11"/>
      <c r="P954" s="11"/>
      <c r="Q954" s="11"/>
      <c r="R954" s="11"/>
    </row>
    <row r="955" ht="15.75" customHeight="1">
      <c r="B955" s="11"/>
      <c r="C955" s="11"/>
      <c r="D955" s="11"/>
      <c r="E955" s="11"/>
      <c r="F955" s="11"/>
      <c r="G955" s="11"/>
      <c r="H955" s="11"/>
      <c r="I955" s="11"/>
      <c r="J955" s="11"/>
      <c r="K955" s="11"/>
      <c r="L955" s="11"/>
      <c r="M955" s="11"/>
      <c r="N955" s="11"/>
      <c r="O955" s="11"/>
      <c r="P955" s="11"/>
      <c r="Q955" s="11"/>
      <c r="R955" s="11"/>
    </row>
    <row r="956" ht="15.75" customHeight="1">
      <c r="B956" s="11"/>
      <c r="C956" s="11"/>
      <c r="D956" s="11"/>
      <c r="E956" s="11"/>
      <c r="F956" s="11"/>
      <c r="G956" s="11"/>
      <c r="H956" s="11"/>
      <c r="I956" s="11"/>
      <c r="J956" s="11"/>
      <c r="K956" s="11"/>
      <c r="L956" s="11"/>
      <c r="M956" s="11"/>
      <c r="N956" s="11"/>
      <c r="O956" s="11"/>
      <c r="P956" s="11"/>
      <c r="Q956" s="11"/>
      <c r="R956" s="11"/>
    </row>
    <row r="957" ht="15.75" customHeight="1">
      <c r="B957" s="11"/>
      <c r="C957" s="11"/>
      <c r="D957" s="11"/>
      <c r="E957" s="11"/>
      <c r="F957" s="11"/>
      <c r="G957" s="11"/>
      <c r="H957" s="11"/>
      <c r="I957" s="11"/>
      <c r="J957" s="11"/>
      <c r="K957" s="11"/>
      <c r="L957" s="11"/>
      <c r="M957" s="11"/>
      <c r="N957" s="11"/>
      <c r="O957" s="11"/>
      <c r="P957" s="11"/>
      <c r="Q957" s="11"/>
      <c r="R957" s="11"/>
    </row>
    <row r="958" ht="15.75" customHeight="1">
      <c r="B958" s="11"/>
      <c r="C958" s="11"/>
      <c r="D958" s="11"/>
      <c r="E958" s="11"/>
      <c r="F958" s="11"/>
      <c r="G958" s="11"/>
      <c r="H958" s="11"/>
      <c r="I958" s="11"/>
      <c r="J958" s="11"/>
      <c r="K958" s="11"/>
      <c r="L958" s="11"/>
      <c r="M958" s="11"/>
      <c r="N958" s="11"/>
      <c r="O958" s="11"/>
      <c r="P958" s="11"/>
      <c r="Q958" s="11"/>
      <c r="R958" s="11"/>
    </row>
    <row r="959" ht="15.75" customHeight="1">
      <c r="B959" s="11"/>
      <c r="C959" s="11"/>
      <c r="D959" s="11"/>
      <c r="E959" s="11"/>
      <c r="F959" s="11"/>
      <c r="G959" s="11"/>
      <c r="H959" s="11"/>
      <c r="I959" s="11"/>
      <c r="J959" s="11"/>
      <c r="K959" s="11"/>
      <c r="L959" s="11"/>
      <c r="M959" s="11"/>
      <c r="N959" s="11"/>
      <c r="O959" s="11"/>
      <c r="P959" s="11"/>
      <c r="Q959" s="11"/>
      <c r="R959" s="11"/>
    </row>
    <row r="960" ht="15.75" customHeight="1">
      <c r="B960" s="11"/>
      <c r="C960" s="11"/>
      <c r="D960" s="11"/>
      <c r="E960" s="11"/>
      <c r="F960" s="11"/>
      <c r="G960" s="11"/>
      <c r="H960" s="11"/>
      <c r="I960" s="11"/>
      <c r="J960" s="11"/>
      <c r="K960" s="11"/>
      <c r="L960" s="11"/>
      <c r="M960" s="11"/>
      <c r="N960" s="11"/>
      <c r="O960" s="11"/>
      <c r="P960" s="11"/>
      <c r="Q960" s="11"/>
      <c r="R960" s="11"/>
    </row>
    <row r="961" ht="15.75" customHeight="1">
      <c r="B961" s="11"/>
      <c r="C961" s="11"/>
      <c r="D961" s="11"/>
      <c r="E961" s="11"/>
      <c r="F961" s="11"/>
      <c r="G961" s="11"/>
      <c r="H961" s="11"/>
      <c r="I961" s="11"/>
      <c r="J961" s="11"/>
      <c r="K961" s="11"/>
      <c r="L961" s="11"/>
      <c r="M961" s="11"/>
      <c r="N961" s="11"/>
      <c r="O961" s="11"/>
      <c r="P961" s="11"/>
      <c r="Q961" s="11"/>
      <c r="R961" s="11"/>
    </row>
    <row r="962" ht="15.75" customHeight="1">
      <c r="B962" s="11"/>
      <c r="C962" s="11"/>
      <c r="D962" s="11"/>
      <c r="E962" s="11"/>
      <c r="F962" s="11"/>
      <c r="G962" s="11"/>
      <c r="H962" s="11"/>
      <c r="I962" s="11"/>
      <c r="J962" s="11"/>
      <c r="K962" s="11"/>
      <c r="L962" s="11"/>
      <c r="M962" s="11"/>
      <c r="N962" s="11"/>
      <c r="O962" s="11"/>
      <c r="P962" s="11"/>
      <c r="Q962" s="11"/>
      <c r="R962" s="11"/>
    </row>
    <row r="963" ht="15.75" customHeight="1">
      <c r="B963" s="11"/>
      <c r="C963" s="11"/>
      <c r="D963" s="11"/>
      <c r="E963" s="11"/>
      <c r="F963" s="11"/>
      <c r="G963" s="11"/>
      <c r="H963" s="11"/>
      <c r="I963" s="11"/>
      <c r="J963" s="11"/>
      <c r="K963" s="11"/>
      <c r="L963" s="11"/>
      <c r="M963" s="11"/>
      <c r="N963" s="11"/>
      <c r="O963" s="11"/>
      <c r="P963" s="11"/>
      <c r="Q963" s="11"/>
      <c r="R963" s="11"/>
    </row>
    <row r="964" ht="15.75" customHeight="1">
      <c r="B964" s="11"/>
      <c r="C964" s="11"/>
      <c r="D964" s="11"/>
      <c r="E964" s="11"/>
      <c r="F964" s="11"/>
      <c r="G964" s="11"/>
      <c r="H964" s="11"/>
      <c r="I964" s="11"/>
      <c r="J964" s="11"/>
      <c r="K964" s="11"/>
      <c r="L964" s="11"/>
      <c r="M964" s="11"/>
      <c r="N964" s="11"/>
      <c r="O964" s="11"/>
      <c r="P964" s="11"/>
      <c r="Q964" s="11"/>
      <c r="R964" s="11"/>
    </row>
    <row r="965" ht="15.75" customHeight="1">
      <c r="B965" s="11"/>
      <c r="C965" s="11"/>
      <c r="D965" s="11"/>
      <c r="E965" s="11"/>
      <c r="F965" s="11"/>
      <c r="G965" s="11"/>
      <c r="H965" s="11"/>
      <c r="I965" s="11"/>
      <c r="J965" s="11"/>
      <c r="K965" s="11"/>
      <c r="L965" s="11"/>
      <c r="M965" s="11"/>
      <c r="N965" s="11"/>
      <c r="O965" s="11"/>
      <c r="P965" s="11"/>
      <c r="Q965" s="11"/>
      <c r="R965" s="11"/>
    </row>
    <row r="966" ht="15.75" customHeight="1">
      <c r="B966" s="11"/>
      <c r="C966" s="11"/>
      <c r="D966" s="11"/>
      <c r="E966" s="11"/>
      <c r="F966" s="11"/>
      <c r="G966" s="11"/>
      <c r="H966" s="11"/>
      <c r="I966" s="11"/>
      <c r="J966" s="11"/>
      <c r="K966" s="11"/>
      <c r="L966" s="11"/>
      <c r="M966" s="11"/>
      <c r="N966" s="11"/>
      <c r="O966" s="11"/>
      <c r="P966" s="11"/>
      <c r="Q966" s="11"/>
      <c r="R966" s="11"/>
    </row>
    <row r="967" ht="15.75" customHeight="1">
      <c r="B967" s="11"/>
      <c r="C967" s="11"/>
      <c r="D967" s="11"/>
      <c r="E967" s="11"/>
      <c r="F967" s="11"/>
      <c r="G967" s="11"/>
      <c r="H967" s="11"/>
      <c r="I967" s="11"/>
      <c r="J967" s="11"/>
      <c r="K967" s="11"/>
      <c r="L967" s="11"/>
      <c r="M967" s="11"/>
      <c r="N967" s="11"/>
      <c r="O967" s="11"/>
      <c r="P967" s="11"/>
      <c r="Q967" s="11"/>
      <c r="R967" s="11"/>
    </row>
    <row r="968" ht="15.75" customHeight="1">
      <c r="B968" s="11"/>
      <c r="C968" s="11"/>
      <c r="D968" s="11"/>
      <c r="E968" s="11"/>
      <c r="F968" s="11"/>
      <c r="G968" s="11"/>
      <c r="H968" s="11"/>
      <c r="I968" s="11"/>
      <c r="J968" s="11"/>
      <c r="K968" s="11"/>
      <c r="L968" s="11"/>
      <c r="M968" s="11"/>
      <c r="N968" s="11"/>
      <c r="O968" s="11"/>
      <c r="P968" s="11"/>
      <c r="Q968" s="11"/>
      <c r="R968" s="11"/>
    </row>
    <row r="969" ht="15.75" customHeight="1">
      <c r="B969" s="11"/>
      <c r="C969" s="11"/>
      <c r="D969" s="11"/>
      <c r="E969" s="11"/>
      <c r="F969" s="11"/>
      <c r="G969" s="11"/>
      <c r="H969" s="11"/>
      <c r="I969" s="11"/>
      <c r="J969" s="11"/>
      <c r="K969" s="11"/>
      <c r="L969" s="11"/>
      <c r="M969" s="11"/>
      <c r="N969" s="11"/>
      <c r="O969" s="11"/>
      <c r="P969" s="11"/>
      <c r="Q969" s="11"/>
      <c r="R969" s="11"/>
    </row>
    <row r="970" ht="15.75" customHeight="1">
      <c r="B970" s="11"/>
      <c r="C970" s="11"/>
      <c r="D970" s="11"/>
      <c r="E970" s="11"/>
      <c r="F970" s="11"/>
      <c r="G970" s="11"/>
      <c r="H970" s="11"/>
      <c r="I970" s="11"/>
      <c r="J970" s="11"/>
      <c r="K970" s="11"/>
      <c r="L970" s="11"/>
      <c r="M970" s="11"/>
      <c r="N970" s="11"/>
      <c r="O970" s="11"/>
      <c r="P970" s="11"/>
      <c r="Q970" s="11"/>
      <c r="R970" s="11"/>
    </row>
    <row r="971" ht="15.75" customHeight="1">
      <c r="B971" s="11"/>
      <c r="C971" s="11"/>
      <c r="D971" s="11"/>
      <c r="E971" s="11"/>
      <c r="F971" s="11"/>
      <c r="G971" s="11"/>
      <c r="H971" s="11"/>
      <c r="I971" s="11"/>
      <c r="J971" s="11"/>
      <c r="K971" s="11"/>
      <c r="L971" s="11"/>
      <c r="M971" s="11"/>
      <c r="N971" s="11"/>
      <c r="O971" s="11"/>
      <c r="P971" s="11"/>
      <c r="Q971" s="11"/>
      <c r="R971" s="11"/>
    </row>
    <row r="972" ht="15.75" customHeight="1">
      <c r="B972" s="11"/>
      <c r="C972" s="11"/>
      <c r="D972" s="11"/>
      <c r="E972" s="11"/>
      <c r="F972" s="11"/>
      <c r="G972" s="11"/>
      <c r="H972" s="11"/>
      <c r="I972" s="11"/>
      <c r="J972" s="11"/>
      <c r="K972" s="11"/>
      <c r="L972" s="11"/>
      <c r="M972" s="11"/>
      <c r="N972" s="11"/>
      <c r="O972" s="11"/>
      <c r="P972" s="11"/>
      <c r="Q972" s="11"/>
      <c r="R972" s="11"/>
    </row>
    <row r="973" ht="15.75" customHeight="1">
      <c r="B973" s="11"/>
      <c r="C973" s="11"/>
      <c r="D973" s="11"/>
      <c r="E973" s="11"/>
      <c r="F973" s="11"/>
      <c r="G973" s="11"/>
      <c r="H973" s="11"/>
      <c r="I973" s="11"/>
      <c r="J973" s="11"/>
      <c r="K973" s="11"/>
      <c r="L973" s="11"/>
      <c r="M973" s="11"/>
      <c r="N973" s="11"/>
      <c r="O973" s="11"/>
      <c r="P973" s="11"/>
      <c r="Q973" s="11"/>
      <c r="R973" s="11"/>
    </row>
    <row r="974" ht="15.75" customHeight="1">
      <c r="B974" s="11"/>
      <c r="C974" s="11"/>
      <c r="D974" s="11"/>
      <c r="E974" s="11"/>
      <c r="F974" s="11"/>
      <c r="G974" s="11"/>
      <c r="H974" s="11"/>
      <c r="I974" s="11"/>
      <c r="J974" s="11"/>
      <c r="K974" s="11"/>
      <c r="L974" s="11"/>
      <c r="M974" s="11"/>
      <c r="N974" s="11"/>
      <c r="O974" s="11"/>
      <c r="P974" s="11"/>
      <c r="Q974" s="11"/>
      <c r="R974" s="11"/>
    </row>
    <row r="975" ht="15.75" customHeight="1">
      <c r="B975" s="11"/>
      <c r="C975" s="11"/>
      <c r="D975" s="11"/>
      <c r="E975" s="11"/>
      <c r="F975" s="11"/>
      <c r="G975" s="11"/>
      <c r="H975" s="11"/>
      <c r="I975" s="11"/>
      <c r="J975" s="11"/>
      <c r="K975" s="11"/>
      <c r="L975" s="11"/>
      <c r="M975" s="11"/>
      <c r="N975" s="11"/>
      <c r="O975" s="11"/>
      <c r="P975" s="11"/>
      <c r="Q975" s="11"/>
      <c r="R975" s="11"/>
    </row>
    <row r="976" ht="15.75" customHeight="1">
      <c r="B976" s="11"/>
      <c r="C976" s="11"/>
      <c r="D976" s="11"/>
      <c r="E976" s="11"/>
      <c r="F976" s="11"/>
      <c r="G976" s="11"/>
      <c r="H976" s="11"/>
      <c r="I976" s="11"/>
      <c r="J976" s="11"/>
      <c r="K976" s="11"/>
      <c r="L976" s="11"/>
      <c r="M976" s="11"/>
      <c r="N976" s="11"/>
      <c r="O976" s="11"/>
      <c r="P976" s="11"/>
      <c r="Q976" s="11"/>
      <c r="R976" s="11"/>
    </row>
    <row r="977" ht="15.75" customHeight="1">
      <c r="B977" s="11"/>
      <c r="C977" s="11"/>
      <c r="D977" s="11"/>
      <c r="E977" s="11"/>
      <c r="F977" s="11"/>
      <c r="G977" s="11"/>
      <c r="H977" s="11"/>
      <c r="I977" s="11"/>
      <c r="J977" s="11"/>
      <c r="K977" s="11"/>
      <c r="L977" s="11"/>
      <c r="M977" s="11"/>
      <c r="N977" s="11"/>
      <c r="O977" s="11"/>
      <c r="P977" s="11"/>
      <c r="Q977" s="11"/>
      <c r="R977" s="11"/>
    </row>
    <row r="978" ht="15.75" customHeight="1">
      <c r="B978" s="11"/>
      <c r="C978" s="11"/>
      <c r="D978" s="11"/>
      <c r="E978" s="11"/>
      <c r="F978" s="11"/>
      <c r="G978" s="11"/>
      <c r="H978" s="11"/>
      <c r="I978" s="11"/>
      <c r="J978" s="11"/>
      <c r="K978" s="11"/>
      <c r="L978" s="11"/>
      <c r="M978" s="11"/>
      <c r="N978" s="11"/>
      <c r="O978" s="11"/>
      <c r="P978" s="11"/>
      <c r="Q978" s="11"/>
      <c r="R978" s="11"/>
    </row>
    <row r="979" ht="15.75" customHeight="1">
      <c r="B979" s="11"/>
      <c r="C979" s="11"/>
      <c r="D979" s="11"/>
      <c r="E979" s="11"/>
      <c r="F979" s="11"/>
      <c r="G979" s="11"/>
      <c r="H979" s="11"/>
      <c r="I979" s="11"/>
      <c r="J979" s="11"/>
      <c r="K979" s="11"/>
      <c r="L979" s="11"/>
      <c r="M979" s="11"/>
      <c r="N979" s="11"/>
      <c r="O979" s="11"/>
      <c r="P979" s="11"/>
      <c r="Q979" s="11"/>
      <c r="R979" s="11"/>
    </row>
    <row r="980" ht="15.75" customHeight="1">
      <c r="B980" s="11"/>
      <c r="C980" s="11"/>
      <c r="D980" s="11"/>
      <c r="E980" s="11"/>
      <c r="F980" s="11"/>
      <c r="G980" s="11"/>
      <c r="H980" s="11"/>
      <c r="I980" s="11"/>
      <c r="J980" s="11"/>
      <c r="K980" s="11"/>
      <c r="L980" s="11"/>
      <c r="M980" s="11"/>
      <c r="N980" s="11"/>
      <c r="O980" s="11"/>
      <c r="P980" s="11"/>
      <c r="Q980" s="11"/>
      <c r="R980" s="11"/>
    </row>
    <row r="981" ht="15.75" customHeight="1">
      <c r="B981" s="11"/>
      <c r="C981" s="11"/>
      <c r="D981" s="11"/>
      <c r="E981" s="11"/>
      <c r="F981" s="11"/>
      <c r="G981" s="11"/>
      <c r="H981" s="11"/>
      <c r="I981" s="11"/>
      <c r="J981" s="11"/>
      <c r="K981" s="11"/>
      <c r="L981" s="11"/>
      <c r="M981" s="11"/>
      <c r="N981" s="11"/>
      <c r="O981" s="11"/>
      <c r="P981" s="11"/>
      <c r="Q981" s="11"/>
      <c r="R981" s="11"/>
    </row>
    <row r="982" ht="15.75" customHeight="1">
      <c r="B982" s="11"/>
      <c r="C982" s="11"/>
      <c r="D982" s="11"/>
      <c r="E982" s="11"/>
      <c r="F982" s="11"/>
      <c r="G982" s="11"/>
      <c r="H982" s="11"/>
      <c r="I982" s="11"/>
      <c r="J982" s="11"/>
      <c r="K982" s="11"/>
      <c r="L982" s="11"/>
      <c r="M982" s="11"/>
      <c r="N982" s="11"/>
      <c r="O982" s="11"/>
      <c r="P982" s="11"/>
      <c r="Q982" s="11"/>
      <c r="R982" s="11"/>
    </row>
    <row r="983" ht="15.75" customHeight="1">
      <c r="B983" s="11"/>
      <c r="C983" s="11"/>
      <c r="D983" s="11"/>
      <c r="E983" s="11"/>
      <c r="F983" s="11"/>
      <c r="G983" s="11"/>
      <c r="H983" s="11"/>
      <c r="I983" s="11"/>
      <c r="J983" s="11"/>
      <c r="K983" s="11"/>
      <c r="L983" s="11"/>
      <c r="M983" s="11"/>
      <c r="N983" s="11"/>
      <c r="O983" s="11"/>
      <c r="P983" s="11"/>
      <c r="Q983" s="11"/>
      <c r="R983" s="11"/>
    </row>
    <row r="984" ht="15.75" customHeight="1">
      <c r="B984" s="11"/>
      <c r="C984" s="11"/>
      <c r="D984" s="11"/>
      <c r="E984" s="11"/>
      <c r="F984" s="11"/>
      <c r="G984" s="11"/>
      <c r="H984" s="11"/>
      <c r="I984" s="11"/>
      <c r="J984" s="11"/>
      <c r="K984" s="11"/>
      <c r="L984" s="11"/>
      <c r="M984" s="11"/>
      <c r="N984" s="11"/>
      <c r="O984" s="11"/>
      <c r="P984" s="11"/>
      <c r="Q984" s="11"/>
      <c r="R984" s="11"/>
    </row>
    <row r="985" ht="15.75" customHeight="1">
      <c r="B985" s="11"/>
      <c r="C985" s="11"/>
      <c r="D985" s="11"/>
      <c r="E985" s="11"/>
      <c r="F985" s="11"/>
      <c r="G985" s="11"/>
      <c r="H985" s="11"/>
      <c r="I985" s="11"/>
      <c r="J985" s="11"/>
      <c r="K985" s="11"/>
      <c r="L985" s="11"/>
      <c r="M985" s="11"/>
      <c r="N985" s="11"/>
      <c r="O985" s="11"/>
      <c r="P985" s="11"/>
      <c r="Q985" s="11"/>
      <c r="R985" s="11"/>
    </row>
    <row r="986" ht="15.75" customHeight="1">
      <c r="B986" s="11"/>
      <c r="C986" s="11"/>
      <c r="D986" s="11"/>
      <c r="E986" s="11"/>
      <c r="F986" s="11"/>
      <c r="G986" s="11"/>
      <c r="H986" s="11"/>
      <c r="I986" s="11"/>
      <c r="J986" s="11"/>
      <c r="K986" s="11"/>
      <c r="L986" s="11"/>
      <c r="M986" s="11"/>
      <c r="N986" s="11"/>
      <c r="O986" s="11"/>
      <c r="P986" s="11"/>
      <c r="Q986" s="11"/>
      <c r="R986" s="11"/>
    </row>
    <row r="987" ht="15.75" customHeight="1">
      <c r="B987" s="11"/>
      <c r="C987" s="11"/>
      <c r="D987" s="11"/>
      <c r="E987" s="11"/>
      <c r="F987" s="11"/>
      <c r="G987" s="11"/>
      <c r="H987" s="11"/>
      <c r="I987" s="11"/>
      <c r="J987" s="11"/>
      <c r="K987" s="11"/>
      <c r="L987" s="11"/>
      <c r="M987" s="11"/>
      <c r="N987" s="11"/>
      <c r="O987" s="11"/>
      <c r="P987" s="11"/>
      <c r="Q987" s="11"/>
      <c r="R987" s="11"/>
    </row>
    <row r="988" ht="15.75" customHeight="1">
      <c r="B988" s="11"/>
      <c r="C988" s="11"/>
      <c r="D988" s="11"/>
      <c r="E988" s="11"/>
      <c r="F988" s="11"/>
      <c r="G988" s="11"/>
      <c r="H988" s="11"/>
      <c r="I988" s="11"/>
      <c r="J988" s="11"/>
      <c r="K988" s="11"/>
      <c r="L988" s="11"/>
      <c r="M988" s="11"/>
      <c r="N988" s="11"/>
      <c r="O988" s="11"/>
      <c r="P988" s="11"/>
      <c r="Q988" s="11"/>
      <c r="R988" s="11"/>
    </row>
    <row r="989" ht="15.75" customHeight="1">
      <c r="B989" s="11"/>
      <c r="C989" s="11"/>
      <c r="D989" s="11"/>
      <c r="E989" s="11"/>
      <c r="F989" s="11"/>
      <c r="G989" s="11"/>
      <c r="H989" s="11"/>
      <c r="I989" s="11"/>
      <c r="J989" s="11"/>
      <c r="K989" s="11"/>
      <c r="L989" s="11"/>
      <c r="M989" s="11"/>
      <c r="N989" s="11"/>
      <c r="O989" s="11"/>
      <c r="P989" s="11"/>
      <c r="Q989" s="11"/>
      <c r="R989" s="11"/>
    </row>
    <row r="990" ht="15.75" customHeight="1">
      <c r="B990" s="11"/>
      <c r="C990" s="11"/>
      <c r="D990" s="11"/>
      <c r="E990" s="11"/>
      <c r="F990" s="11"/>
      <c r="G990" s="11"/>
      <c r="H990" s="11"/>
      <c r="I990" s="11"/>
      <c r="J990" s="11"/>
      <c r="K990" s="11"/>
      <c r="L990" s="11"/>
      <c r="M990" s="11"/>
      <c r="N990" s="11"/>
      <c r="O990" s="11"/>
      <c r="P990" s="11"/>
      <c r="Q990" s="11"/>
      <c r="R990" s="11"/>
    </row>
    <row r="991" ht="15.75" customHeight="1">
      <c r="B991" s="11"/>
      <c r="C991" s="11"/>
      <c r="D991" s="11"/>
      <c r="E991" s="11"/>
      <c r="F991" s="11"/>
      <c r="G991" s="11"/>
      <c r="H991" s="11"/>
      <c r="I991" s="11"/>
      <c r="J991" s="11"/>
      <c r="K991" s="11"/>
      <c r="L991" s="11"/>
      <c r="M991" s="11"/>
      <c r="N991" s="11"/>
      <c r="O991" s="11"/>
      <c r="P991" s="11"/>
      <c r="Q991" s="11"/>
      <c r="R991" s="11"/>
    </row>
    <row r="992" ht="15.75" customHeight="1">
      <c r="B992" s="11"/>
      <c r="C992" s="11"/>
      <c r="D992" s="11"/>
      <c r="E992" s="11"/>
      <c r="F992" s="11"/>
      <c r="G992" s="11"/>
      <c r="H992" s="11"/>
      <c r="I992" s="11"/>
      <c r="J992" s="11"/>
      <c r="K992" s="11"/>
      <c r="L992" s="11"/>
      <c r="M992" s="11"/>
      <c r="N992" s="11"/>
      <c r="O992" s="11"/>
      <c r="P992" s="11"/>
      <c r="Q992" s="11"/>
      <c r="R992" s="11"/>
    </row>
    <row r="993" ht="15.75" customHeight="1">
      <c r="B993" s="11"/>
      <c r="C993" s="11"/>
      <c r="D993" s="11"/>
      <c r="E993" s="11"/>
      <c r="F993" s="11"/>
      <c r="G993" s="11"/>
      <c r="H993" s="11"/>
      <c r="I993" s="11"/>
      <c r="J993" s="11"/>
      <c r="K993" s="11"/>
      <c r="L993" s="11"/>
      <c r="M993" s="11"/>
      <c r="N993" s="11"/>
      <c r="O993" s="11"/>
      <c r="P993" s="11"/>
      <c r="Q993" s="11"/>
      <c r="R993" s="11"/>
    </row>
    <row r="994" ht="15.75" customHeight="1">
      <c r="B994" s="11"/>
      <c r="C994" s="11"/>
      <c r="D994" s="11"/>
      <c r="E994" s="11"/>
      <c r="F994" s="11"/>
      <c r="G994" s="11"/>
      <c r="H994" s="11"/>
      <c r="I994" s="11"/>
      <c r="J994" s="11"/>
      <c r="K994" s="11"/>
      <c r="L994" s="11"/>
      <c r="M994" s="11"/>
      <c r="N994" s="11"/>
      <c r="O994" s="11"/>
      <c r="P994" s="11"/>
      <c r="Q994" s="11"/>
      <c r="R994" s="11"/>
    </row>
    <row r="995" ht="15.75" customHeight="1">
      <c r="B995" s="11"/>
      <c r="C995" s="11"/>
      <c r="D995" s="11"/>
      <c r="E995" s="11"/>
      <c r="F995" s="11"/>
      <c r="G995" s="11"/>
      <c r="H995" s="11"/>
      <c r="I995" s="11"/>
      <c r="J995" s="11"/>
      <c r="K995" s="11"/>
      <c r="L995" s="11"/>
      <c r="M995" s="11"/>
      <c r="N995" s="11"/>
      <c r="O995" s="11"/>
      <c r="P995" s="11"/>
      <c r="Q995" s="11"/>
      <c r="R995" s="11"/>
    </row>
    <row r="996" ht="15.75" customHeight="1">
      <c r="B996" s="11"/>
      <c r="C996" s="11"/>
      <c r="D996" s="11"/>
      <c r="E996" s="11"/>
      <c r="F996" s="11"/>
      <c r="G996" s="11"/>
      <c r="H996" s="11"/>
      <c r="I996" s="11"/>
      <c r="J996" s="11"/>
      <c r="K996" s="11"/>
      <c r="L996" s="11"/>
      <c r="M996" s="11"/>
      <c r="N996" s="11"/>
      <c r="O996" s="11"/>
      <c r="P996" s="11"/>
      <c r="Q996" s="11"/>
      <c r="R996" s="11"/>
    </row>
    <row r="997" ht="15.75" customHeight="1">
      <c r="B997" s="11"/>
      <c r="C997" s="11"/>
      <c r="D997" s="11"/>
      <c r="E997" s="11"/>
      <c r="F997" s="11"/>
      <c r="G997" s="11"/>
      <c r="H997" s="11"/>
      <c r="I997" s="11"/>
      <c r="J997" s="11"/>
      <c r="K997" s="11"/>
      <c r="L997" s="11"/>
      <c r="M997" s="11"/>
      <c r="N997" s="11"/>
      <c r="O997" s="11"/>
      <c r="P997" s="11"/>
      <c r="Q997" s="11"/>
      <c r="R997" s="11"/>
    </row>
    <row r="998" ht="15.75" customHeight="1">
      <c r="B998" s="11"/>
      <c r="C998" s="11"/>
      <c r="D998" s="11"/>
      <c r="E998" s="11"/>
      <c r="F998" s="11"/>
      <c r="G998" s="11"/>
      <c r="H998" s="11"/>
      <c r="I998" s="11"/>
      <c r="J998" s="11"/>
      <c r="K998" s="11"/>
      <c r="L998" s="11"/>
      <c r="M998" s="11"/>
      <c r="N998" s="11"/>
      <c r="O998" s="11"/>
      <c r="P998" s="11"/>
      <c r="Q998" s="11"/>
      <c r="R998" s="11"/>
    </row>
    <row r="999" ht="15.75" customHeight="1">
      <c r="B999" s="11"/>
      <c r="C999" s="11"/>
      <c r="D999" s="11"/>
      <c r="E999" s="11"/>
      <c r="F999" s="11"/>
      <c r="G999" s="11"/>
      <c r="H999" s="11"/>
      <c r="I999" s="11"/>
      <c r="J999" s="11"/>
      <c r="K999" s="11"/>
      <c r="L999" s="11"/>
      <c r="M999" s="11"/>
      <c r="N999" s="11"/>
      <c r="O999" s="11"/>
      <c r="P999" s="11"/>
      <c r="Q999" s="11"/>
      <c r="R999" s="11"/>
    </row>
    <row r="1000" ht="15.75" customHeight="1">
      <c r="B1000" s="11"/>
      <c r="C1000" s="11"/>
      <c r="D1000" s="11"/>
      <c r="E1000" s="11"/>
      <c r="F1000" s="11"/>
      <c r="G1000" s="11"/>
      <c r="H1000" s="11"/>
      <c r="I1000" s="11"/>
      <c r="J1000" s="11"/>
      <c r="K1000" s="11"/>
      <c r="L1000" s="11"/>
      <c r="M1000" s="11"/>
      <c r="N1000" s="11"/>
      <c r="O1000" s="11"/>
      <c r="P1000" s="11"/>
      <c r="Q1000" s="11"/>
      <c r="R1000" s="11"/>
    </row>
    <row r="1001" ht="15.75" customHeight="1">
      <c r="B1001" s="11"/>
      <c r="C1001" s="11"/>
      <c r="D1001" s="11"/>
      <c r="E1001" s="11"/>
      <c r="F1001" s="11"/>
      <c r="G1001" s="11"/>
      <c r="H1001" s="11"/>
      <c r="I1001" s="11"/>
      <c r="J1001" s="11"/>
      <c r="K1001" s="11"/>
      <c r="L1001" s="11"/>
      <c r="M1001" s="11"/>
      <c r="N1001" s="11"/>
      <c r="O1001" s="11"/>
      <c r="P1001" s="11"/>
      <c r="Q1001" s="11"/>
      <c r="R1001" s="11"/>
    </row>
    <row r="1002" ht="15.75" customHeight="1">
      <c r="B1002" s="11"/>
      <c r="C1002" s="11"/>
      <c r="D1002" s="11"/>
      <c r="E1002" s="11"/>
      <c r="F1002" s="11"/>
      <c r="G1002" s="11"/>
      <c r="H1002" s="11"/>
      <c r="I1002" s="11"/>
      <c r="J1002" s="11"/>
      <c r="K1002" s="11"/>
      <c r="L1002" s="11"/>
      <c r="M1002" s="11"/>
      <c r="N1002" s="11"/>
      <c r="O1002" s="11"/>
      <c r="P1002" s="11"/>
      <c r="Q1002" s="11"/>
      <c r="R1002" s="11"/>
    </row>
    <row r="1003" ht="15.75" customHeight="1">
      <c r="B1003" s="11"/>
      <c r="C1003" s="11"/>
      <c r="D1003" s="11"/>
      <c r="E1003" s="11"/>
      <c r="F1003" s="11"/>
      <c r="G1003" s="11"/>
      <c r="H1003" s="11"/>
      <c r="I1003" s="11"/>
      <c r="J1003" s="11"/>
      <c r="K1003" s="11"/>
      <c r="L1003" s="11"/>
      <c r="M1003" s="11"/>
      <c r="N1003" s="11"/>
      <c r="O1003" s="11"/>
      <c r="P1003" s="11"/>
      <c r="Q1003" s="11"/>
      <c r="R1003" s="11"/>
    </row>
    <row r="1004" ht="15.75" customHeight="1">
      <c r="B1004" s="11"/>
      <c r="C1004" s="11"/>
      <c r="D1004" s="11"/>
      <c r="E1004" s="11"/>
      <c r="F1004" s="11"/>
      <c r="G1004" s="11"/>
      <c r="H1004" s="11"/>
      <c r="I1004" s="11"/>
      <c r="J1004" s="11"/>
      <c r="K1004" s="11"/>
      <c r="L1004" s="11"/>
      <c r="M1004" s="11"/>
      <c r="N1004" s="11"/>
      <c r="O1004" s="11"/>
      <c r="P1004" s="11"/>
      <c r="Q1004" s="11"/>
      <c r="R1004" s="11"/>
    </row>
    <row r="1005" ht="15.75" customHeight="1">
      <c r="B1005" s="11"/>
      <c r="C1005" s="11"/>
      <c r="D1005" s="11"/>
      <c r="E1005" s="11"/>
      <c r="F1005" s="11"/>
      <c r="G1005" s="11"/>
      <c r="H1005" s="11"/>
      <c r="I1005" s="11"/>
      <c r="J1005" s="11"/>
      <c r="K1005" s="11"/>
      <c r="L1005" s="11"/>
      <c r="M1005" s="11"/>
      <c r="N1005" s="11"/>
      <c r="O1005" s="11"/>
      <c r="P1005" s="11"/>
      <c r="Q1005" s="11"/>
      <c r="R1005" s="11"/>
    </row>
    <row r="1006" ht="15.75" customHeight="1">
      <c r="B1006" s="11"/>
      <c r="C1006" s="11"/>
      <c r="D1006" s="11"/>
      <c r="E1006" s="11"/>
      <c r="F1006" s="11"/>
      <c r="G1006" s="11"/>
      <c r="H1006" s="11"/>
      <c r="I1006" s="11"/>
      <c r="J1006" s="11"/>
      <c r="K1006" s="11"/>
      <c r="L1006" s="11"/>
      <c r="M1006" s="11"/>
      <c r="N1006" s="11"/>
      <c r="O1006" s="11"/>
      <c r="P1006" s="11"/>
      <c r="Q1006" s="11"/>
      <c r="R1006" s="11"/>
    </row>
    <row r="1007" ht="15.75" customHeight="1">
      <c r="B1007" s="11"/>
      <c r="C1007" s="11"/>
      <c r="D1007" s="11"/>
      <c r="E1007" s="11"/>
      <c r="F1007" s="11"/>
      <c r="G1007" s="11"/>
      <c r="H1007" s="11"/>
      <c r="I1007" s="11"/>
      <c r="J1007" s="11"/>
      <c r="K1007" s="11"/>
      <c r="L1007" s="11"/>
      <c r="M1007" s="11"/>
      <c r="N1007" s="11"/>
      <c r="O1007" s="11"/>
      <c r="P1007" s="11"/>
      <c r="Q1007" s="11"/>
      <c r="R1007" s="11"/>
    </row>
    <row r="1008" ht="15.75" customHeight="1">
      <c r="B1008" s="11"/>
      <c r="C1008" s="11"/>
      <c r="D1008" s="11"/>
      <c r="E1008" s="11"/>
      <c r="F1008" s="11"/>
      <c r="G1008" s="11"/>
      <c r="H1008" s="11"/>
      <c r="I1008" s="11"/>
      <c r="J1008" s="11"/>
      <c r="K1008" s="11"/>
      <c r="L1008" s="11"/>
      <c r="M1008" s="11"/>
      <c r="N1008" s="11"/>
      <c r="O1008" s="11"/>
      <c r="P1008" s="11"/>
      <c r="Q1008" s="11"/>
      <c r="R1008" s="11"/>
    </row>
    <row r="1009" ht="15.75" customHeight="1">
      <c r="B1009" s="11"/>
      <c r="C1009" s="11"/>
      <c r="D1009" s="11"/>
      <c r="E1009" s="11"/>
      <c r="F1009" s="11"/>
      <c r="G1009" s="11"/>
      <c r="H1009" s="11"/>
      <c r="I1009" s="11"/>
      <c r="J1009" s="11"/>
      <c r="K1009" s="11"/>
      <c r="L1009" s="11"/>
      <c r="M1009" s="11"/>
      <c r="N1009" s="11"/>
      <c r="O1009" s="11"/>
      <c r="P1009" s="11"/>
      <c r="Q1009" s="11"/>
      <c r="R1009" s="11"/>
    </row>
    <row r="1010" ht="15.75" customHeight="1">
      <c r="B1010" s="11"/>
      <c r="C1010" s="11"/>
      <c r="D1010" s="11"/>
      <c r="E1010" s="11"/>
      <c r="F1010" s="11"/>
      <c r="G1010" s="11"/>
      <c r="H1010" s="11"/>
      <c r="I1010" s="11"/>
      <c r="J1010" s="11"/>
      <c r="K1010" s="11"/>
      <c r="L1010" s="11"/>
      <c r="M1010" s="11"/>
      <c r="N1010" s="11"/>
      <c r="O1010" s="11"/>
      <c r="P1010" s="11"/>
      <c r="Q1010" s="11"/>
      <c r="R1010" s="11"/>
    </row>
    <row r="1011" ht="15.75" customHeight="1">
      <c r="B1011" s="11"/>
      <c r="C1011" s="11"/>
      <c r="D1011" s="11"/>
      <c r="E1011" s="11"/>
      <c r="F1011" s="11"/>
      <c r="G1011" s="11"/>
      <c r="H1011" s="11"/>
      <c r="I1011" s="11"/>
      <c r="J1011" s="11"/>
      <c r="K1011" s="11"/>
      <c r="L1011" s="11"/>
      <c r="M1011" s="11"/>
      <c r="N1011" s="11"/>
      <c r="O1011" s="11"/>
      <c r="P1011" s="11"/>
      <c r="Q1011" s="11"/>
      <c r="R1011" s="11"/>
    </row>
    <row r="1012" ht="15.75" customHeight="1">
      <c r="B1012" s="11"/>
      <c r="C1012" s="11"/>
      <c r="D1012" s="11"/>
      <c r="E1012" s="11"/>
      <c r="F1012" s="11"/>
      <c r="G1012" s="11"/>
      <c r="H1012" s="11"/>
      <c r="I1012" s="11"/>
      <c r="J1012" s="11"/>
      <c r="K1012" s="11"/>
      <c r="L1012" s="11"/>
      <c r="M1012" s="11"/>
      <c r="N1012" s="11"/>
      <c r="O1012" s="11"/>
      <c r="P1012" s="11"/>
      <c r="Q1012" s="11"/>
      <c r="R1012" s="11"/>
    </row>
    <row r="1013" ht="15.75" customHeight="1">
      <c r="B1013" s="11"/>
      <c r="C1013" s="11"/>
      <c r="D1013" s="11"/>
      <c r="E1013" s="11"/>
      <c r="F1013" s="11"/>
      <c r="G1013" s="11"/>
      <c r="H1013" s="11"/>
      <c r="I1013" s="11"/>
      <c r="J1013" s="11"/>
      <c r="K1013" s="11"/>
      <c r="L1013" s="11"/>
      <c r="M1013" s="11"/>
      <c r="N1013" s="11"/>
      <c r="O1013" s="11"/>
      <c r="P1013" s="11"/>
      <c r="Q1013" s="11"/>
      <c r="R1013" s="11"/>
    </row>
    <row r="1014" ht="15.75" customHeight="1">
      <c r="B1014" s="11"/>
      <c r="C1014" s="11"/>
      <c r="D1014" s="11"/>
      <c r="E1014" s="11"/>
      <c r="F1014" s="11"/>
      <c r="G1014" s="11"/>
      <c r="H1014" s="11"/>
      <c r="I1014" s="11"/>
      <c r="J1014" s="11"/>
      <c r="K1014" s="11"/>
      <c r="L1014" s="11"/>
      <c r="M1014" s="11"/>
      <c r="N1014" s="11"/>
      <c r="O1014" s="11"/>
      <c r="P1014" s="11"/>
      <c r="Q1014" s="11"/>
      <c r="R1014" s="11"/>
    </row>
    <row r="1015" ht="15.75" customHeight="1">
      <c r="B1015" s="11"/>
      <c r="C1015" s="11"/>
      <c r="D1015" s="11"/>
      <c r="E1015" s="11"/>
      <c r="F1015" s="11"/>
      <c r="G1015" s="11"/>
      <c r="H1015" s="11"/>
      <c r="I1015" s="11"/>
      <c r="J1015" s="11"/>
      <c r="K1015" s="11"/>
      <c r="L1015" s="11"/>
      <c r="M1015" s="11"/>
      <c r="N1015" s="11"/>
      <c r="O1015" s="11"/>
      <c r="P1015" s="11"/>
      <c r="Q1015" s="11"/>
      <c r="R1015" s="11"/>
    </row>
    <row r="1016" ht="15.75" customHeight="1">
      <c r="B1016" s="11"/>
      <c r="C1016" s="11"/>
      <c r="D1016" s="11"/>
      <c r="E1016" s="11"/>
      <c r="F1016" s="11"/>
      <c r="G1016" s="11"/>
      <c r="H1016" s="11"/>
      <c r="I1016" s="11"/>
      <c r="J1016" s="11"/>
      <c r="K1016" s="11"/>
      <c r="L1016" s="11"/>
      <c r="M1016" s="11"/>
      <c r="N1016" s="11"/>
      <c r="O1016" s="11"/>
      <c r="P1016" s="11"/>
      <c r="Q1016" s="11"/>
      <c r="R1016" s="11"/>
    </row>
    <row r="1017" ht="15.75" customHeight="1">
      <c r="B1017" s="11"/>
      <c r="C1017" s="11"/>
      <c r="D1017" s="11"/>
      <c r="E1017" s="11"/>
      <c r="F1017" s="11"/>
      <c r="G1017" s="11"/>
      <c r="H1017" s="11"/>
      <c r="I1017" s="11"/>
      <c r="J1017" s="11"/>
      <c r="K1017" s="11"/>
      <c r="L1017" s="11"/>
      <c r="M1017" s="11"/>
      <c r="N1017" s="11"/>
      <c r="O1017" s="11"/>
      <c r="P1017" s="11"/>
      <c r="Q1017" s="11"/>
      <c r="R1017" s="11"/>
    </row>
    <row r="1018" ht="15.75" customHeight="1">
      <c r="B1018" s="11"/>
      <c r="C1018" s="11"/>
      <c r="D1018" s="11"/>
      <c r="E1018" s="11"/>
      <c r="F1018" s="11"/>
      <c r="G1018" s="11"/>
      <c r="H1018" s="11"/>
      <c r="I1018" s="11"/>
      <c r="J1018" s="11"/>
      <c r="K1018" s="11"/>
      <c r="L1018" s="11"/>
      <c r="M1018" s="11"/>
      <c r="N1018" s="11"/>
      <c r="O1018" s="11"/>
      <c r="P1018" s="11"/>
      <c r="Q1018" s="11"/>
      <c r="R1018" s="11"/>
    </row>
    <row r="1019" ht="15.75" customHeight="1">
      <c r="B1019" s="11"/>
      <c r="C1019" s="11"/>
      <c r="D1019" s="11"/>
      <c r="E1019" s="11"/>
      <c r="F1019" s="11"/>
      <c r="G1019" s="11"/>
      <c r="H1019" s="11"/>
      <c r="I1019" s="11"/>
      <c r="J1019" s="11"/>
      <c r="K1019" s="11"/>
      <c r="L1019" s="11"/>
      <c r="M1019" s="11"/>
      <c r="N1019" s="11"/>
      <c r="O1019" s="11"/>
      <c r="P1019" s="11"/>
      <c r="Q1019" s="11"/>
      <c r="R1019" s="11"/>
    </row>
    <row r="1020" ht="15.75" customHeight="1">
      <c r="B1020" s="11"/>
      <c r="C1020" s="11"/>
      <c r="D1020" s="11"/>
      <c r="E1020" s="11"/>
      <c r="F1020" s="11"/>
      <c r="G1020" s="11"/>
      <c r="H1020" s="11"/>
      <c r="I1020" s="11"/>
      <c r="J1020" s="11"/>
      <c r="K1020" s="11"/>
      <c r="L1020" s="11"/>
      <c r="M1020" s="11"/>
      <c r="N1020" s="11"/>
      <c r="O1020" s="11"/>
      <c r="P1020" s="11"/>
      <c r="Q1020" s="11"/>
      <c r="R1020" s="11"/>
    </row>
    <row r="1021" ht="15.75" customHeight="1">
      <c r="B1021" s="11"/>
      <c r="C1021" s="11"/>
      <c r="D1021" s="11"/>
      <c r="E1021" s="11"/>
      <c r="F1021" s="11"/>
      <c r="G1021" s="11"/>
      <c r="H1021" s="11"/>
      <c r="I1021" s="11"/>
      <c r="J1021" s="11"/>
      <c r="K1021" s="11"/>
      <c r="L1021" s="11"/>
      <c r="M1021" s="11"/>
      <c r="N1021" s="11"/>
      <c r="O1021" s="11"/>
      <c r="P1021" s="11"/>
      <c r="Q1021" s="11"/>
      <c r="R1021" s="11"/>
    </row>
    <row r="1022" ht="15.75" customHeight="1">
      <c r="B1022" s="11"/>
      <c r="C1022" s="11"/>
      <c r="D1022" s="11"/>
      <c r="E1022" s="11"/>
      <c r="F1022" s="11"/>
      <c r="G1022" s="11"/>
      <c r="H1022" s="11"/>
      <c r="I1022" s="11"/>
      <c r="J1022" s="11"/>
      <c r="K1022" s="11"/>
      <c r="L1022" s="11"/>
      <c r="M1022" s="11"/>
      <c r="N1022" s="11"/>
      <c r="O1022" s="11"/>
      <c r="P1022" s="11"/>
      <c r="Q1022" s="11"/>
      <c r="R1022" s="11"/>
    </row>
    <row r="1023" ht="15.75" customHeight="1">
      <c r="B1023" s="11"/>
      <c r="C1023" s="11"/>
      <c r="D1023" s="11"/>
      <c r="E1023" s="11"/>
      <c r="F1023" s="11"/>
      <c r="G1023" s="11"/>
      <c r="H1023" s="11"/>
      <c r="I1023" s="11"/>
      <c r="J1023" s="11"/>
      <c r="K1023" s="11"/>
      <c r="L1023" s="11"/>
      <c r="M1023" s="11"/>
      <c r="N1023" s="11"/>
      <c r="O1023" s="11"/>
      <c r="P1023" s="11"/>
      <c r="Q1023" s="11"/>
      <c r="R1023" s="11"/>
    </row>
    <row r="1024" ht="15.75" customHeight="1">
      <c r="B1024" s="11"/>
      <c r="C1024" s="11"/>
      <c r="D1024" s="11"/>
      <c r="E1024" s="11"/>
      <c r="F1024" s="11"/>
      <c r="G1024" s="11"/>
      <c r="H1024" s="11"/>
      <c r="I1024" s="11"/>
      <c r="J1024" s="11"/>
      <c r="K1024" s="11"/>
      <c r="L1024" s="11"/>
      <c r="M1024" s="11"/>
      <c r="N1024" s="11"/>
      <c r="O1024" s="11"/>
      <c r="P1024" s="11"/>
      <c r="Q1024" s="11"/>
      <c r="R1024" s="11"/>
    </row>
    <row r="1025" ht="15.75" customHeight="1">
      <c r="B1025" s="11"/>
      <c r="C1025" s="11"/>
      <c r="D1025" s="11"/>
      <c r="E1025" s="11"/>
      <c r="F1025" s="11"/>
      <c r="G1025" s="11"/>
      <c r="H1025" s="11"/>
      <c r="I1025" s="11"/>
      <c r="J1025" s="11"/>
      <c r="K1025" s="11"/>
      <c r="L1025" s="11"/>
      <c r="M1025" s="11"/>
      <c r="N1025" s="11"/>
      <c r="O1025" s="11"/>
      <c r="P1025" s="11"/>
      <c r="Q1025" s="11"/>
      <c r="R1025" s="11"/>
    </row>
    <row r="1026" ht="15.75" customHeight="1">
      <c r="B1026" s="11"/>
      <c r="C1026" s="11"/>
      <c r="D1026" s="11"/>
      <c r="E1026" s="11"/>
      <c r="F1026" s="11"/>
      <c r="G1026" s="11"/>
      <c r="H1026" s="11"/>
      <c r="I1026" s="11"/>
      <c r="J1026" s="11"/>
      <c r="K1026" s="11"/>
      <c r="L1026" s="11"/>
      <c r="M1026" s="11"/>
      <c r="N1026" s="11"/>
      <c r="O1026" s="11"/>
      <c r="P1026" s="11"/>
      <c r="Q1026" s="11"/>
      <c r="R1026" s="11"/>
    </row>
    <row r="1027" ht="15.75" customHeight="1">
      <c r="B1027" s="11"/>
      <c r="C1027" s="11"/>
      <c r="D1027" s="11"/>
      <c r="E1027" s="11"/>
      <c r="F1027" s="11"/>
      <c r="G1027" s="11"/>
      <c r="H1027" s="11"/>
      <c r="I1027" s="11"/>
      <c r="J1027" s="11"/>
      <c r="K1027" s="11"/>
      <c r="L1027" s="11"/>
      <c r="M1027" s="11"/>
      <c r="N1027" s="11"/>
      <c r="O1027" s="11"/>
      <c r="P1027" s="11"/>
      <c r="Q1027" s="11"/>
      <c r="R1027" s="11"/>
    </row>
    <row r="1028" ht="15.75" customHeight="1">
      <c r="B1028" s="11"/>
      <c r="C1028" s="11"/>
      <c r="D1028" s="11"/>
      <c r="E1028" s="11"/>
      <c r="F1028" s="11"/>
      <c r="G1028" s="11"/>
      <c r="H1028" s="11"/>
      <c r="I1028" s="11"/>
      <c r="J1028" s="11"/>
      <c r="K1028" s="11"/>
      <c r="L1028" s="11"/>
      <c r="M1028" s="11"/>
      <c r="N1028" s="11"/>
      <c r="O1028" s="11"/>
      <c r="P1028" s="11"/>
      <c r="Q1028" s="11"/>
      <c r="R1028" s="11"/>
    </row>
    <row r="1029" ht="15.75" customHeight="1">
      <c r="B1029" s="11"/>
      <c r="C1029" s="11"/>
      <c r="D1029" s="11"/>
      <c r="E1029" s="11"/>
      <c r="F1029" s="11"/>
      <c r="G1029" s="11"/>
      <c r="H1029" s="11"/>
      <c r="I1029" s="11"/>
      <c r="J1029" s="11"/>
      <c r="K1029" s="11"/>
      <c r="L1029" s="11"/>
      <c r="M1029" s="11"/>
      <c r="N1029" s="11"/>
      <c r="O1029" s="11"/>
      <c r="P1029" s="11"/>
      <c r="Q1029" s="11"/>
      <c r="R1029" s="11"/>
    </row>
    <row r="1030" ht="15.75" customHeight="1">
      <c r="B1030" s="11"/>
      <c r="C1030" s="11"/>
      <c r="D1030" s="11"/>
      <c r="E1030" s="11"/>
      <c r="F1030" s="11"/>
      <c r="G1030" s="11"/>
      <c r="H1030" s="11"/>
      <c r="I1030" s="11"/>
      <c r="J1030" s="11"/>
      <c r="K1030" s="11"/>
      <c r="L1030" s="11"/>
      <c r="M1030" s="11"/>
      <c r="N1030" s="11"/>
      <c r="O1030" s="11"/>
      <c r="P1030" s="11"/>
      <c r="Q1030" s="11"/>
      <c r="R1030" s="11"/>
    </row>
    <row r="1031" ht="15.75" customHeight="1">
      <c r="B1031" s="11"/>
      <c r="C1031" s="11"/>
      <c r="D1031" s="11"/>
      <c r="E1031" s="11"/>
      <c r="F1031" s="11"/>
      <c r="G1031" s="11"/>
      <c r="H1031" s="11"/>
      <c r="I1031" s="11"/>
      <c r="J1031" s="11"/>
      <c r="K1031" s="11"/>
      <c r="L1031" s="11"/>
      <c r="M1031" s="11"/>
      <c r="N1031" s="11"/>
      <c r="O1031" s="11"/>
      <c r="P1031" s="11"/>
      <c r="Q1031" s="11"/>
      <c r="R1031" s="11"/>
    </row>
    <row r="1032" ht="15.75" customHeight="1">
      <c r="B1032" s="11"/>
      <c r="C1032" s="11"/>
      <c r="D1032" s="11"/>
      <c r="E1032" s="11"/>
      <c r="F1032" s="11"/>
      <c r="G1032" s="11"/>
      <c r="H1032" s="11"/>
      <c r="I1032" s="11"/>
      <c r="J1032" s="11"/>
      <c r="K1032" s="11"/>
      <c r="L1032" s="11"/>
      <c r="M1032" s="11"/>
      <c r="N1032" s="11"/>
      <c r="O1032" s="11"/>
      <c r="P1032" s="11"/>
      <c r="Q1032" s="11"/>
      <c r="R1032" s="11"/>
    </row>
    <row r="1033" ht="15.75" customHeight="1">
      <c r="B1033" s="11"/>
      <c r="C1033" s="11"/>
      <c r="D1033" s="11"/>
      <c r="E1033" s="11"/>
      <c r="F1033" s="11"/>
      <c r="G1033" s="11"/>
      <c r="H1033" s="11"/>
      <c r="I1033" s="11"/>
      <c r="J1033" s="11"/>
      <c r="K1033" s="11"/>
      <c r="L1033" s="11"/>
      <c r="M1033" s="11"/>
      <c r="N1033" s="11"/>
      <c r="O1033" s="11"/>
      <c r="P1033" s="11"/>
      <c r="Q1033" s="11"/>
      <c r="R1033" s="11"/>
    </row>
    <row r="1034" ht="15.75" customHeight="1">
      <c r="B1034" s="11"/>
      <c r="C1034" s="11"/>
      <c r="D1034" s="11"/>
      <c r="E1034" s="11"/>
      <c r="F1034" s="11"/>
      <c r="G1034" s="11"/>
      <c r="H1034" s="11"/>
      <c r="I1034" s="11"/>
      <c r="J1034" s="11"/>
      <c r="K1034" s="11"/>
      <c r="L1034" s="11"/>
      <c r="M1034" s="11"/>
      <c r="N1034" s="11"/>
      <c r="O1034" s="11"/>
      <c r="P1034" s="11"/>
      <c r="Q1034" s="11"/>
      <c r="R1034" s="11"/>
    </row>
    <row r="1035" ht="15.75" customHeight="1">
      <c r="B1035" s="11"/>
      <c r="C1035" s="11"/>
      <c r="D1035" s="11"/>
      <c r="E1035" s="11"/>
      <c r="F1035" s="11"/>
      <c r="G1035" s="11"/>
      <c r="H1035" s="11"/>
      <c r="I1035" s="11"/>
      <c r="J1035" s="11"/>
      <c r="K1035" s="11"/>
      <c r="L1035" s="11"/>
      <c r="M1035" s="11"/>
      <c r="N1035" s="11"/>
      <c r="O1035" s="11"/>
      <c r="P1035" s="11"/>
      <c r="Q1035" s="11"/>
      <c r="R1035" s="11"/>
    </row>
    <row r="1036" ht="15.75" customHeight="1">
      <c r="B1036" s="11"/>
      <c r="C1036" s="11"/>
      <c r="D1036" s="11"/>
      <c r="E1036" s="11"/>
      <c r="F1036" s="11"/>
      <c r="G1036" s="11"/>
      <c r="H1036" s="11"/>
      <c r="I1036" s="11"/>
      <c r="J1036" s="11"/>
      <c r="K1036" s="11"/>
      <c r="L1036" s="11"/>
      <c r="M1036" s="11"/>
      <c r="N1036" s="11"/>
      <c r="O1036" s="11"/>
      <c r="P1036" s="11"/>
      <c r="Q1036" s="11"/>
      <c r="R1036" s="11"/>
    </row>
    <row r="1037" ht="15.75" customHeight="1">
      <c r="B1037" s="11"/>
      <c r="C1037" s="11"/>
      <c r="D1037" s="11"/>
      <c r="E1037" s="11"/>
      <c r="F1037" s="11"/>
      <c r="G1037" s="11"/>
      <c r="H1037" s="11"/>
      <c r="I1037" s="11"/>
      <c r="J1037" s="11"/>
      <c r="K1037" s="11"/>
      <c r="L1037" s="11"/>
      <c r="M1037" s="11"/>
      <c r="N1037" s="11"/>
      <c r="O1037" s="11"/>
      <c r="P1037" s="11"/>
      <c r="Q1037" s="11"/>
      <c r="R1037" s="11"/>
    </row>
    <row r="1038" ht="15.75" customHeight="1">
      <c r="B1038" s="11"/>
      <c r="C1038" s="11"/>
      <c r="D1038" s="11"/>
      <c r="E1038" s="11"/>
      <c r="F1038" s="11"/>
      <c r="G1038" s="11"/>
      <c r="H1038" s="11"/>
      <c r="I1038" s="11"/>
      <c r="J1038" s="11"/>
      <c r="K1038" s="11"/>
      <c r="L1038" s="11"/>
      <c r="M1038" s="11"/>
      <c r="N1038" s="11"/>
      <c r="O1038" s="11"/>
      <c r="P1038" s="11"/>
      <c r="Q1038" s="11"/>
      <c r="R1038" s="11"/>
    </row>
    <row r="1039" ht="15.75" customHeight="1">
      <c r="B1039" s="11"/>
      <c r="C1039" s="11"/>
      <c r="D1039" s="11"/>
      <c r="E1039" s="11"/>
      <c r="F1039" s="11"/>
      <c r="G1039" s="11"/>
      <c r="H1039" s="11"/>
      <c r="I1039" s="11"/>
      <c r="J1039" s="11"/>
      <c r="K1039" s="11"/>
      <c r="L1039" s="11"/>
      <c r="M1039" s="11"/>
      <c r="N1039" s="11"/>
      <c r="O1039" s="11"/>
      <c r="P1039" s="11"/>
      <c r="Q1039" s="11"/>
      <c r="R1039" s="11"/>
    </row>
    <row r="1040" ht="15.75" customHeight="1">
      <c r="B1040" s="11"/>
      <c r="C1040" s="11"/>
      <c r="D1040" s="11"/>
      <c r="E1040" s="11"/>
      <c r="F1040" s="11"/>
      <c r="G1040" s="11"/>
      <c r="H1040" s="11"/>
      <c r="I1040" s="11"/>
      <c r="J1040" s="11"/>
      <c r="K1040" s="11"/>
      <c r="L1040" s="11"/>
      <c r="M1040" s="11"/>
      <c r="N1040" s="11"/>
      <c r="O1040" s="11"/>
      <c r="P1040" s="11"/>
      <c r="Q1040" s="11"/>
      <c r="R1040" s="11"/>
    </row>
    <row r="1041" ht="15.75" customHeight="1">
      <c r="B1041" s="11"/>
      <c r="C1041" s="11"/>
      <c r="D1041" s="11"/>
      <c r="E1041" s="11"/>
      <c r="F1041" s="11"/>
      <c r="G1041" s="11"/>
      <c r="H1041" s="11"/>
      <c r="I1041" s="11"/>
      <c r="J1041" s="11"/>
      <c r="K1041" s="11"/>
      <c r="L1041" s="11"/>
      <c r="M1041" s="11"/>
      <c r="N1041" s="11"/>
      <c r="O1041" s="11"/>
      <c r="P1041" s="11"/>
      <c r="Q1041" s="11"/>
      <c r="R1041" s="11"/>
    </row>
    <row r="1042" ht="15.75" customHeight="1">
      <c r="B1042" s="11"/>
      <c r="C1042" s="11"/>
      <c r="D1042" s="11"/>
      <c r="E1042" s="11"/>
      <c r="F1042" s="11"/>
      <c r="G1042" s="11"/>
      <c r="H1042" s="11"/>
      <c r="I1042" s="11"/>
      <c r="J1042" s="11"/>
      <c r="K1042" s="11"/>
      <c r="L1042" s="11"/>
      <c r="M1042" s="11"/>
      <c r="N1042" s="11"/>
      <c r="O1042" s="11"/>
      <c r="P1042" s="11"/>
      <c r="Q1042" s="11"/>
      <c r="R1042" s="11"/>
    </row>
    <row r="1043" ht="15.75" customHeight="1">
      <c r="B1043" s="11"/>
      <c r="C1043" s="11"/>
      <c r="D1043" s="11"/>
      <c r="E1043" s="11"/>
      <c r="F1043" s="11"/>
      <c r="G1043" s="11"/>
      <c r="H1043" s="11"/>
      <c r="I1043" s="11"/>
      <c r="J1043" s="11"/>
      <c r="K1043" s="11"/>
      <c r="L1043" s="11"/>
      <c r="M1043" s="11"/>
      <c r="N1043" s="11"/>
      <c r="O1043" s="11"/>
      <c r="P1043" s="11"/>
      <c r="Q1043" s="11"/>
      <c r="R1043" s="11"/>
    </row>
    <row r="1044" ht="15.75" customHeight="1">
      <c r="B1044" s="11"/>
      <c r="C1044" s="11"/>
      <c r="D1044" s="11"/>
      <c r="E1044" s="11"/>
      <c r="F1044" s="11"/>
      <c r="G1044" s="11"/>
      <c r="H1044" s="11"/>
      <c r="I1044" s="11"/>
      <c r="J1044" s="11"/>
      <c r="K1044" s="11"/>
      <c r="L1044" s="11"/>
      <c r="M1044" s="11"/>
      <c r="N1044" s="11"/>
      <c r="O1044" s="11"/>
      <c r="P1044" s="11"/>
      <c r="Q1044" s="11"/>
      <c r="R1044" s="11"/>
    </row>
    <row r="1045" ht="15.75" customHeight="1">
      <c r="B1045" s="11"/>
      <c r="C1045" s="11"/>
      <c r="D1045" s="11"/>
      <c r="E1045" s="11"/>
      <c r="F1045" s="11"/>
      <c r="G1045" s="11"/>
      <c r="H1045" s="11"/>
      <c r="I1045" s="11"/>
      <c r="J1045" s="11"/>
      <c r="K1045" s="11"/>
      <c r="L1045" s="11"/>
      <c r="M1045" s="11"/>
      <c r="N1045" s="11"/>
      <c r="O1045" s="11"/>
      <c r="P1045" s="11"/>
      <c r="Q1045" s="11"/>
      <c r="R1045" s="11"/>
    </row>
    <row r="1046" ht="15.75" customHeight="1">
      <c r="B1046" s="11"/>
      <c r="C1046" s="11"/>
      <c r="D1046" s="11"/>
      <c r="E1046" s="11"/>
      <c r="F1046" s="11"/>
      <c r="G1046" s="11"/>
      <c r="H1046" s="11"/>
      <c r="I1046" s="11"/>
      <c r="J1046" s="11"/>
      <c r="K1046" s="11"/>
      <c r="L1046" s="11"/>
      <c r="M1046" s="11"/>
      <c r="N1046" s="11"/>
      <c r="O1046" s="11"/>
      <c r="P1046" s="11"/>
      <c r="Q1046" s="11"/>
      <c r="R1046" s="11"/>
    </row>
    <row r="1047" ht="15.75" customHeight="1">
      <c r="B1047" s="11"/>
      <c r="C1047" s="11"/>
      <c r="D1047" s="11"/>
      <c r="E1047" s="11"/>
      <c r="F1047" s="11"/>
      <c r="G1047" s="11"/>
      <c r="H1047" s="11"/>
      <c r="I1047" s="11"/>
      <c r="J1047" s="11"/>
      <c r="K1047" s="11"/>
      <c r="L1047" s="11"/>
      <c r="M1047" s="11"/>
      <c r="N1047" s="11"/>
      <c r="O1047" s="11"/>
      <c r="P1047" s="11"/>
      <c r="Q1047" s="11"/>
      <c r="R1047" s="11"/>
    </row>
    <row r="1048" ht="15.75" customHeight="1">
      <c r="B1048" s="11"/>
      <c r="C1048" s="11"/>
      <c r="D1048" s="11"/>
      <c r="E1048" s="11"/>
      <c r="F1048" s="11"/>
      <c r="G1048" s="11"/>
      <c r="H1048" s="11"/>
      <c r="I1048" s="11"/>
      <c r="J1048" s="11"/>
      <c r="K1048" s="11"/>
      <c r="L1048" s="11"/>
      <c r="M1048" s="11"/>
      <c r="N1048" s="11"/>
      <c r="O1048" s="11"/>
      <c r="P1048" s="11"/>
      <c r="Q1048" s="11"/>
      <c r="R1048" s="11"/>
    </row>
    <row r="1049" ht="15.75" customHeight="1">
      <c r="B1049" s="11"/>
      <c r="C1049" s="11"/>
      <c r="D1049" s="11"/>
      <c r="E1049" s="11"/>
      <c r="F1049" s="11"/>
      <c r="G1049" s="11"/>
      <c r="H1049" s="11"/>
      <c r="I1049" s="11"/>
      <c r="J1049" s="11"/>
      <c r="K1049" s="11"/>
      <c r="L1049" s="11"/>
      <c r="M1049" s="11"/>
      <c r="N1049" s="11"/>
      <c r="O1049" s="11"/>
      <c r="P1049" s="11"/>
      <c r="Q1049" s="11"/>
      <c r="R1049" s="11"/>
    </row>
    <row r="1050" ht="15.75" customHeight="1">
      <c r="B1050" s="11"/>
      <c r="C1050" s="11"/>
      <c r="D1050" s="11"/>
      <c r="E1050" s="11"/>
      <c r="F1050" s="11"/>
      <c r="G1050" s="11"/>
      <c r="H1050" s="11"/>
      <c r="I1050" s="11"/>
      <c r="J1050" s="11"/>
      <c r="K1050" s="11"/>
      <c r="L1050" s="11"/>
      <c r="M1050" s="11"/>
      <c r="N1050" s="11"/>
      <c r="O1050" s="11"/>
      <c r="P1050" s="11"/>
      <c r="Q1050" s="11"/>
      <c r="R1050" s="11"/>
    </row>
    <row r="1051" ht="15.75" customHeight="1">
      <c r="B1051" s="11"/>
      <c r="C1051" s="11"/>
      <c r="D1051" s="11"/>
      <c r="E1051" s="11"/>
      <c r="F1051" s="11"/>
      <c r="G1051" s="11"/>
      <c r="H1051" s="11"/>
      <c r="I1051" s="11"/>
      <c r="J1051" s="11"/>
      <c r="K1051" s="11"/>
      <c r="L1051" s="11"/>
      <c r="M1051" s="11"/>
      <c r="N1051" s="11"/>
      <c r="O1051" s="11"/>
      <c r="P1051" s="11"/>
      <c r="Q1051" s="11"/>
      <c r="R1051" s="11"/>
    </row>
    <row r="1052" ht="15.75" customHeight="1">
      <c r="B1052" s="11"/>
      <c r="C1052" s="11"/>
      <c r="D1052" s="11"/>
      <c r="E1052" s="11"/>
      <c r="F1052" s="11"/>
      <c r="G1052" s="11"/>
      <c r="H1052" s="11"/>
      <c r="I1052" s="11"/>
      <c r="J1052" s="11"/>
      <c r="K1052" s="11"/>
      <c r="L1052" s="11"/>
      <c r="M1052" s="11"/>
      <c r="N1052" s="11"/>
      <c r="O1052" s="11"/>
      <c r="P1052" s="11"/>
      <c r="Q1052" s="11"/>
      <c r="R1052" s="11"/>
    </row>
    <row r="1053" ht="15.75" customHeight="1">
      <c r="B1053" s="11"/>
      <c r="C1053" s="11"/>
      <c r="D1053" s="11"/>
      <c r="E1053" s="11"/>
      <c r="F1053" s="11"/>
      <c r="G1053" s="11"/>
      <c r="H1053" s="11"/>
      <c r="I1053" s="11"/>
      <c r="J1053" s="11"/>
      <c r="K1053" s="11"/>
      <c r="L1053" s="11"/>
      <c r="M1053" s="11"/>
      <c r="N1053" s="11"/>
      <c r="O1053" s="11"/>
      <c r="P1053" s="11"/>
      <c r="Q1053" s="11"/>
      <c r="R1053" s="11"/>
    </row>
    <row r="1054" ht="15.75" customHeight="1">
      <c r="B1054" s="11"/>
      <c r="C1054" s="11"/>
      <c r="D1054" s="11"/>
      <c r="E1054" s="11"/>
      <c r="F1054" s="11"/>
      <c r="G1054" s="11"/>
      <c r="H1054" s="11"/>
      <c r="I1054" s="11"/>
      <c r="J1054" s="11"/>
      <c r="K1054" s="11"/>
      <c r="L1054" s="11"/>
      <c r="M1054" s="11"/>
      <c r="N1054" s="11"/>
      <c r="O1054" s="11"/>
      <c r="P1054" s="11"/>
      <c r="Q1054" s="11"/>
      <c r="R1054" s="11"/>
    </row>
    <row r="1055" ht="15.75" customHeight="1">
      <c r="B1055" s="11"/>
      <c r="C1055" s="11"/>
      <c r="D1055" s="11"/>
      <c r="E1055" s="11"/>
      <c r="F1055" s="11"/>
      <c r="G1055" s="11"/>
      <c r="H1055" s="11"/>
      <c r="I1055" s="11"/>
      <c r="J1055" s="11"/>
      <c r="K1055" s="11"/>
      <c r="L1055" s="11"/>
      <c r="M1055" s="11"/>
      <c r="N1055" s="11"/>
      <c r="O1055" s="11"/>
      <c r="P1055" s="11"/>
      <c r="Q1055" s="11"/>
      <c r="R1055" s="11"/>
    </row>
    <row r="1056" ht="15.75" customHeight="1">
      <c r="B1056" s="11"/>
      <c r="C1056" s="11"/>
      <c r="D1056" s="11"/>
      <c r="E1056" s="11"/>
      <c r="F1056" s="11"/>
      <c r="G1056" s="11"/>
      <c r="H1056" s="11"/>
      <c r="I1056" s="11"/>
      <c r="J1056" s="11"/>
      <c r="K1056" s="11"/>
      <c r="L1056" s="11"/>
      <c r="M1056" s="11"/>
      <c r="N1056" s="11"/>
      <c r="O1056" s="11"/>
      <c r="P1056" s="11"/>
      <c r="Q1056" s="11"/>
      <c r="R1056" s="11"/>
    </row>
    <row r="1057" ht="15.75" customHeight="1">
      <c r="B1057" s="11"/>
      <c r="C1057" s="11"/>
      <c r="D1057" s="11"/>
      <c r="E1057" s="11"/>
      <c r="F1057" s="11"/>
      <c r="G1057" s="11"/>
      <c r="H1057" s="11"/>
      <c r="I1057" s="11"/>
      <c r="J1057" s="11"/>
      <c r="K1057" s="11"/>
      <c r="L1057" s="11"/>
      <c r="M1057" s="11"/>
      <c r="N1057" s="11"/>
      <c r="O1057" s="11"/>
      <c r="P1057" s="11"/>
      <c r="Q1057" s="11"/>
      <c r="R1057" s="11"/>
    </row>
    <row r="1058" ht="15.75" customHeight="1">
      <c r="B1058" s="11"/>
      <c r="C1058" s="11"/>
      <c r="D1058" s="11"/>
      <c r="E1058" s="11"/>
      <c r="F1058" s="11"/>
      <c r="G1058" s="11"/>
      <c r="H1058" s="11"/>
      <c r="I1058" s="11"/>
      <c r="J1058" s="11"/>
      <c r="K1058" s="11"/>
      <c r="L1058" s="11"/>
      <c r="M1058" s="11"/>
      <c r="N1058" s="11"/>
      <c r="O1058" s="11"/>
      <c r="P1058" s="11"/>
      <c r="Q1058" s="11"/>
      <c r="R1058" s="11"/>
    </row>
    <row r="1059" ht="15.75" customHeight="1">
      <c r="B1059" s="11"/>
      <c r="C1059" s="11"/>
      <c r="D1059" s="11"/>
      <c r="E1059" s="11"/>
      <c r="F1059" s="11"/>
      <c r="G1059" s="11"/>
      <c r="H1059" s="11"/>
      <c r="I1059" s="11"/>
      <c r="J1059" s="11"/>
      <c r="K1059" s="11"/>
      <c r="L1059" s="11"/>
      <c r="M1059" s="11"/>
      <c r="N1059" s="11"/>
      <c r="O1059" s="11"/>
      <c r="P1059" s="11"/>
      <c r="Q1059" s="11"/>
      <c r="R1059" s="11"/>
    </row>
    <row r="1060" ht="15.75" customHeight="1">
      <c r="B1060" s="11"/>
      <c r="C1060" s="11"/>
      <c r="D1060" s="11"/>
      <c r="E1060" s="11"/>
      <c r="F1060" s="11"/>
      <c r="G1060" s="11"/>
      <c r="H1060" s="11"/>
      <c r="I1060" s="11"/>
      <c r="J1060" s="11"/>
      <c r="K1060" s="11"/>
      <c r="L1060" s="11"/>
      <c r="M1060" s="11"/>
      <c r="N1060" s="11"/>
      <c r="O1060" s="11"/>
      <c r="P1060" s="11"/>
      <c r="Q1060" s="11"/>
      <c r="R1060" s="11"/>
    </row>
    <row r="1061" ht="15.75" customHeight="1">
      <c r="B1061" s="11"/>
      <c r="C1061" s="11"/>
      <c r="D1061" s="11"/>
      <c r="E1061" s="11"/>
      <c r="F1061" s="11"/>
      <c r="G1061" s="11"/>
      <c r="H1061" s="11"/>
      <c r="I1061" s="11"/>
      <c r="J1061" s="11"/>
      <c r="K1061" s="11"/>
      <c r="L1061" s="11"/>
      <c r="M1061" s="11"/>
      <c r="N1061" s="11"/>
      <c r="O1061" s="11"/>
      <c r="P1061" s="11"/>
      <c r="Q1061" s="11"/>
      <c r="R1061" s="11"/>
    </row>
    <row r="1062" ht="15.75" customHeight="1">
      <c r="B1062" s="11"/>
      <c r="C1062" s="11"/>
      <c r="D1062" s="11"/>
      <c r="E1062" s="11"/>
      <c r="F1062" s="11"/>
      <c r="G1062" s="11"/>
      <c r="H1062" s="11"/>
      <c r="I1062" s="11"/>
      <c r="J1062" s="11"/>
      <c r="K1062" s="11"/>
      <c r="L1062" s="11"/>
      <c r="M1062" s="11"/>
      <c r="N1062" s="11"/>
      <c r="O1062" s="11"/>
      <c r="P1062" s="11"/>
      <c r="Q1062" s="11"/>
      <c r="R1062" s="11"/>
    </row>
    <row r="1063" ht="15.75" customHeight="1">
      <c r="B1063" s="11"/>
      <c r="C1063" s="11"/>
      <c r="D1063" s="11"/>
      <c r="E1063" s="11"/>
      <c r="F1063" s="11"/>
      <c r="G1063" s="11"/>
      <c r="H1063" s="11"/>
      <c r="I1063" s="11"/>
      <c r="J1063" s="11"/>
      <c r="K1063" s="11"/>
      <c r="L1063" s="11"/>
      <c r="M1063" s="11"/>
      <c r="N1063" s="11"/>
      <c r="O1063" s="11"/>
      <c r="P1063" s="11"/>
      <c r="Q1063" s="11"/>
      <c r="R1063" s="11"/>
    </row>
    <row r="1064" ht="15.75" customHeight="1">
      <c r="B1064" s="11"/>
      <c r="C1064" s="11"/>
      <c r="D1064" s="11"/>
      <c r="E1064" s="11"/>
      <c r="F1064" s="11"/>
      <c r="G1064" s="11"/>
      <c r="H1064" s="11"/>
      <c r="I1064" s="11"/>
      <c r="J1064" s="11"/>
      <c r="K1064" s="11"/>
      <c r="L1064" s="11"/>
      <c r="M1064" s="11"/>
      <c r="N1064" s="11"/>
      <c r="O1064" s="11"/>
      <c r="P1064" s="11"/>
      <c r="Q1064" s="11"/>
      <c r="R1064" s="11"/>
    </row>
    <row r="1065" ht="15.75" customHeight="1">
      <c r="B1065" s="11"/>
      <c r="C1065" s="11"/>
      <c r="D1065" s="11"/>
      <c r="E1065" s="11"/>
      <c r="F1065" s="11"/>
      <c r="G1065" s="11"/>
      <c r="H1065" s="11"/>
      <c r="I1065" s="11"/>
      <c r="J1065" s="11"/>
      <c r="K1065" s="11"/>
      <c r="L1065" s="11"/>
      <c r="M1065" s="11"/>
      <c r="N1065" s="11"/>
      <c r="O1065" s="11"/>
      <c r="P1065" s="11"/>
      <c r="Q1065" s="11"/>
      <c r="R1065" s="11"/>
    </row>
    <row r="1066" ht="15.75" customHeight="1">
      <c r="B1066" s="11"/>
      <c r="C1066" s="11"/>
      <c r="D1066" s="11"/>
      <c r="E1066" s="11"/>
      <c r="F1066" s="11"/>
      <c r="G1066" s="11"/>
      <c r="H1066" s="11"/>
      <c r="I1066" s="11"/>
      <c r="J1066" s="11"/>
      <c r="K1066" s="11"/>
      <c r="L1066" s="11"/>
      <c r="M1066" s="11"/>
      <c r="N1066" s="11"/>
      <c r="O1066" s="11"/>
      <c r="P1066" s="11"/>
      <c r="Q1066" s="11"/>
      <c r="R1066" s="11"/>
    </row>
    <row r="1067" ht="15.75" customHeight="1">
      <c r="B1067" s="11"/>
      <c r="C1067" s="11"/>
      <c r="D1067" s="11"/>
      <c r="E1067" s="11"/>
      <c r="F1067" s="11"/>
      <c r="G1067" s="11"/>
      <c r="H1067" s="11"/>
      <c r="I1067" s="11"/>
      <c r="J1067" s="11"/>
      <c r="K1067" s="11"/>
      <c r="L1067" s="11"/>
      <c r="M1067" s="11"/>
      <c r="N1067" s="11"/>
      <c r="O1067" s="11"/>
      <c r="P1067" s="11"/>
      <c r="Q1067" s="11"/>
      <c r="R1067" s="11"/>
    </row>
    <row r="1068" ht="15.75" customHeight="1">
      <c r="B1068" s="11"/>
      <c r="C1068" s="11"/>
      <c r="D1068" s="11"/>
      <c r="E1068" s="11"/>
      <c r="F1068" s="11"/>
      <c r="G1068" s="11"/>
      <c r="H1068" s="11"/>
      <c r="I1068" s="11"/>
      <c r="J1068" s="11"/>
      <c r="K1068" s="11"/>
      <c r="L1068" s="11"/>
      <c r="M1068" s="11"/>
      <c r="N1068" s="11"/>
      <c r="O1068" s="11"/>
      <c r="P1068" s="11"/>
      <c r="Q1068" s="11"/>
      <c r="R1068" s="11"/>
    </row>
    <row r="1069" ht="15.75" customHeight="1">
      <c r="B1069" s="11"/>
      <c r="C1069" s="11"/>
      <c r="D1069" s="11"/>
      <c r="E1069" s="11"/>
      <c r="F1069" s="11"/>
      <c r="G1069" s="11"/>
      <c r="H1069" s="11"/>
      <c r="I1069" s="11"/>
      <c r="J1069" s="11"/>
      <c r="K1069" s="11"/>
      <c r="L1069" s="11"/>
      <c r="M1069" s="11"/>
      <c r="N1069" s="11"/>
      <c r="O1069" s="11"/>
      <c r="P1069" s="11"/>
      <c r="Q1069" s="11"/>
      <c r="R1069" s="11"/>
    </row>
    <row r="1070" ht="15.75" customHeight="1">
      <c r="B1070" s="11"/>
      <c r="C1070" s="11"/>
      <c r="D1070" s="11"/>
      <c r="E1070" s="11"/>
      <c r="F1070" s="11"/>
      <c r="G1070" s="11"/>
      <c r="H1070" s="11"/>
      <c r="I1070" s="11"/>
      <c r="J1070" s="11"/>
      <c r="K1070" s="11"/>
      <c r="L1070" s="11"/>
      <c r="M1070" s="11"/>
      <c r="N1070" s="11"/>
      <c r="O1070" s="11"/>
      <c r="P1070" s="11"/>
      <c r="Q1070" s="11"/>
      <c r="R1070" s="11"/>
    </row>
    <row r="1071" ht="15.75" customHeight="1">
      <c r="B1071" s="11"/>
      <c r="C1071" s="11"/>
      <c r="D1071" s="11"/>
      <c r="E1071" s="11"/>
      <c r="F1071" s="11"/>
      <c r="G1071" s="11"/>
      <c r="H1071" s="11"/>
      <c r="I1071" s="11"/>
      <c r="J1071" s="11"/>
      <c r="K1071" s="11"/>
      <c r="L1071" s="11"/>
      <c r="M1071" s="11"/>
      <c r="N1071" s="11"/>
      <c r="O1071" s="11"/>
      <c r="P1071" s="11"/>
      <c r="Q1071" s="11"/>
      <c r="R1071" s="11"/>
    </row>
    <row r="1072" ht="15.75" customHeight="1">
      <c r="B1072" s="11"/>
      <c r="C1072" s="11"/>
      <c r="D1072" s="11"/>
      <c r="E1072" s="11"/>
      <c r="F1072" s="11"/>
      <c r="G1072" s="11"/>
      <c r="H1072" s="11"/>
      <c r="I1072" s="11"/>
      <c r="J1072" s="11"/>
      <c r="K1072" s="11"/>
      <c r="L1072" s="11"/>
      <c r="M1072" s="11"/>
      <c r="N1072" s="11"/>
      <c r="O1072" s="11"/>
      <c r="P1072" s="11"/>
      <c r="Q1072" s="11"/>
      <c r="R1072" s="11"/>
    </row>
    <row r="1073" ht="15.75" customHeight="1">
      <c r="B1073" s="11"/>
      <c r="C1073" s="11"/>
      <c r="D1073" s="11"/>
      <c r="E1073" s="11"/>
      <c r="F1073" s="11"/>
      <c r="G1073" s="11"/>
      <c r="H1073" s="11"/>
      <c r="I1073" s="11"/>
      <c r="J1073" s="11"/>
      <c r="K1073" s="11"/>
      <c r="L1073" s="11"/>
      <c r="M1073" s="11"/>
      <c r="N1073" s="11"/>
      <c r="O1073" s="11"/>
      <c r="P1073" s="11"/>
      <c r="Q1073" s="11"/>
      <c r="R1073" s="11"/>
    </row>
    <row r="1074" ht="15.75" customHeight="1">
      <c r="B1074" s="11"/>
      <c r="C1074" s="11"/>
      <c r="D1074" s="11"/>
      <c r="E1074" s="11"/>
      <c r="F1074" s="11"/>
      <c r="G1074" s="11"/>
      <c r="H1074" s="11"/>
      <c r="I1074" s="11"/>
      <c r="J1074" s="11"/>
      <c r="K1074" s="11"/>
      <c r="L1074" s="11"/>
      <c r="M1074" s="11"/>
      <c r="N1074" s="11"/>
      <c r="O1074" s="11"/>
      <c r="P1074" s="11"/>
      <c r="Q1074" s="11"/>
      <c r="R1074" s="11"/>
    </row>
    <row r="1075" ht="15.75" customHeight="1">
      <c r="B1075" s="11"/>
      <c r="C1075" s="11"/>
      <c r="D1075" s="11"/>
      <c r="E1075" s="11"/>
      <c r="F1075" s="11"/>
      <c r="G1075" s="11"/>
      <c r="H1075" s="11"/>
      <c r="I1075" s="11"/>
      <c r="J1075" s="11"/>
      <c r="K1075" s="11"/>
      <c r="L1075" s="11"/>
      <c r="M1075" s="11"/>
      <c r="N1075" s="11"/>
      <c r="O1075" s="11"/>
      <c r="P1075" s="11"/>
      <c r="Q1075" s="11"/>
      <c r="R1075" s="11"/>
    </row>
    <row r="1076" ht="15.75" customHeight="1">
      <c r="B1076" s="11"/>
      <c r="C1076" s="11"/>
      <c r="D1076" s="11"/>
      <c r="E1076" s="11"/>
      <c r="F1076" s="11"/>
      <c r="G1076" s="11"/>
      <c r="H1076" s="11"/>
      <c r="I1076" s="11"/>
      <c r="J1076" s="11"/>
      <c r="K1076" s="11"/>
      <c r="L1076" s="11"/>
      <c r="M1076" s="11"/>
      <c r="N1076" s="11"/>
      <c r="O1076" s="11"/>
      <c r="P1076" s="11"/>
      <c r="Q1076" s="11"/>
      <c r="R1076" s="11"/>
    </row>
    <row r="1077" ht="15.75" customHeight="1">
      <c r="B1077" s="11"/>
      <c r="C1077" s="11"/>
      <c r="D1077" s="11"/>
      <c r="E1077" s="11"/>
      <c r="F1077" s="11"/>
      <c r="G1077" s="11"/>
      <c r="H1077" s="11"/>
      <c r="I1077" s="11"/>
      <c r="J1077" s="11"/>
      <c r="K1077" s="11"/>
      <c r="L1077" s="11"/>
      <c r="M1077" s="11"/>
      <c r="N1077" s="11"/>
      <c r="O1077" s="11"/>
      <c r="P1077" s="11"/>
      <c r="Q1077" s="11"/>
      <c r="R1077" s="11"/>
    </row>
    <row r="1078" ht="15.75" customHeight="1">
      <c r="B1078" s="11"/>
      <c r="C1078" s="11"/>
      <c r="D1078" s="11"/>
      <c r="E1078" s="11"/>
      <c r="F1078" s="11"/>
      <c r="G1078" s="11"/>
      <c r="H1078" s="11"/>
      <c r="I1078" s="11"/>
      <c r="J1078" s="11"/>
      <c r="K1078" s="11"/>
      <c r="L1078" s="11"/>
      <c r="M1078" s="11"/>
      <c r="N1078" s="11"/>
      <c r="O1078" s="11"/>
      <c r="P1078" s="11"/>
      <c r="Q1078" s="11"/>
      <c r="R1078" s="11"/>
    </row>
    <row r="1079" ht="15.75" customHeight="1">
      <c r="B1079" s="11"/>
      <c r="C1079" s="11"/>
      <c r="D1079" s="11"/>
      <c r="E1079" s="11"/>
      <c r="F1079" s="11"/>
      <c r="G1079" s="11"/>
      <c r="H1079" s="11"/>
      <c r="I1079" s="11"/>
      <c r="J1079" s="11"/>
      <c r="K1079" s="11"/>
      <c r="L1079" s="11"/>
      <c r="M1079" s="11"/>
      <c r="N1079" s="11"/>
      <c r="O1079" s="11"/>
      <c r="P1079" s="11"/>
      <c r="Q1079" s="11"/>
      <c r="R1079" s="11"/>
    </row>
    <row r="1080" ht="15.75" customHeight="1">
      <c r="B1080" s="11"/>
      <c r="C1080" s="11"/>
      <c r="D1080" s="11"/>
      <c r="E1080" s="11"/>
      <c r="F1080" s="11"/>
      <c r="G1080" s="11"/>
      <c r="H1080" s="11"/>
      <c r="I1080" s="11"/>
      <c r="J1080" s="11"/>
      <c r="K1080" s="11"/>
      <c r="L1080" s="11"/>
      <c r="M1080" s="11"/>
      <c r="N1080" s="11"/>
      <c r="O1080" s="11"/>
      <c r="P1080" s="11"/>
      <c r="Q1080" s="11"/>
      <c r="R1080" s="11"/>
    </row>
    <row r="1081" ht="15.75" customHeight="1">
      <c r="B1081" s="11"/>
      <c r="C1081" s="11"/>
      <c r="D1081" s="11"/>
      <c r="E1081" s="11"/>
      <c r="F1081" s="11"/>
      <c r="G1081" s="11"/>
      <c r="H1081" s="11"/>
      <c r="I1081" s="11"/>
      <c r="J1081" s="11"/>
      <c r="K1081" s="11"/>
      <c r="L1081" s="11"/>
      <c r="M1081" s="11"/>
      <c r="N1081" s="11"/>
      <c r="O1081" s="11"/>
      <c r="P1081" s="11"/>
      <c r="Q1081" s="11"/>
      <c r="R1081" s="11"/>
    </row>
    <row r="1082" ht="15.75" customHeight="1">
      <c r="B1082" s="11"/>
      <c r="C1082" s="11"/>
      <c r="D1082" s="11"/>
      <c r="E1082" s="11"/>
      <c r="F1082" s="11"/>
      <c r="G1082" s="11"/>
      <c r="H1082" s="11"/>
      <c r="I1082" s="11"/>
      <c r="J1082" s="11"/>
      <c r="K1082" s="11"/>
      <c r="L1082" s="11"/>
      <c r="M1082" s="11"/>
      <c r="N1082" s="11"/>
      <c r="O1082" s="11"/>
      <c r="P1082" s="11"/>
      <c r="Q1082" s="11"/>
      <c r="R1082" s="11"/>
    </row>
    <row r="1083" ht="15.75" customHeight="1">
      <c r="B1083" s="11"/>
      <c r="C1083" s="11"/>
      <c r="D1083" s="11"/>
      <c r="E1083" s="11"/>
      <c r="F1083" s="11"/>
      <c r="G1083" s="11"/>
      <c r="H1083" s="11"/>
      <c r="I1083" s="11"/>
      <c r="J1083" s="11"/>
      <c r="K1083" s="11"/>
      <c r="L1083" s="11"/>
      <c r="M1083" s="11"/>
      <c r="N1083" s="11"/>
      <c r="O1083" s="11"/>
      <c r="P1083" s="11"/>
      <c r="Q1083" s="11"/>
      <c r="R1083" s="11"/>
    </row>
    <row r="1084" ht="15.75" customHeight="1">
      <c r="B1084" s="11"/>
      <c r="C1084" s="11"/>
      <c r="D1084" s="11"/>
      <c r="E1084" s="11"/>
      <c r="F1084" s="11"/>
      <c r="G1084" s="11"/>
      <c r="H1084" s="11"/>
      <c r="I1084" s="11"/>
      <c r="J1084" s="11"/>
      <c r="K1084" s="11"/>
      <c r="L1084" s="11"/>
      <c r="M1084" s="11"/>
      <c r="N1084" s="11"/>
      <c r="O1084" s="11"/>
      <c r="P1084" s="11"/>
      <c r="Q1084" s="11"/>
      <c r="R1084" s="11"/>
    </row>
    <row r="1085" ht="15.75" customHeight="1">
      <c r="B1085" s="11"/>
      <c r="C1085" s="11"/>
      <c r="D1085" s="11"/>
      <c r="E1085" s="11"/>
      <c r="F1085" s="11"/>
      <c r="G1085" s="11"/>
      <c r="H1085" s="11"/>
      <c r="I1085" s="11"/>
      <c r="J1085" s="11"/>
      <c r="K1085" s="11"/>
      <c r="L1085" s="11"/>
      <c r="M1085" s="11"/>
      <c r="N1085" s="11"/>
      <c r="O1085" s="11"/>
      <c r="P1085" s="11"/>
      <c r="Q1085" s="11"/>
      <c r="R1085" s="11"/>
    </row>
    <row r="1086" ht="15.75" customHeight="1">
      <c r="B1086" s="11"/>
      <c r="C1086" s="11"/>
      <c r="D1086" s="11"/>
      <c r="E1086" s="11"/>
      <c r="F1086" s="11"/>
      <c r="G1086" s="11"/>
      <c r="H1086" s="11"/>
      <c r="I1086" s="11"/>
      <c r="J1086" s="11"/>
      <c r="K1086" s="11"/>
      <c r="L1086" s="11"/>
      <c r="M1086" s="11"/>
      <c r="N1086" s="11"/>
      <c r="O1086" s="11"/>
      <c r="P1086" s="11"/>
      <c r="Q1086" s="11"/>
      <c r="R1086" s="11"/>
    </row>
    <row r="1087" ht="15.75" customHeight="1">
      <c r="B1087" s="11"/>
      <c r="C1087" s="11"/>
      <c r="D1087" s="11"/>
      <c r="E1087" s="11"/>
      <c r="F1087" s="11"/>
      <c r="G1087" s="11"/>
      <c r="H1087" s="11"/>
      <c r="I1087" s="11"/>
      <c r="J1087" s="11"/>
      <c r="K1087" s="11"/>
      <c r="L1087" s="11"/>
      <c r="M1087" s="11"/>
      <c r="N1087" s="11"/>
      <c r="O1087" s="11"/>
      <c r="P1087" s="11"/>
      <c r="Q1087" s="11"/>
      <c r="R1087" s="11"/>
    </row>
    <row r="1088" ht="15.75" customHeight="1">
      <c r="B1088" s="11"/>
      <c r="C1088" s="11"/>
      <c r="D1088" s="11"/>
      <c r="E1088" s="11"/>
      <c r="F1088" s="11"/>
      <c r="G1088" s="11"/>
      <c r="H1088" s="11"/>
      <c r="I1088" s="11"/>
      <c r="J1088" s="11"/>
      <c r="K1088" s="11"/>
      <c r="L1088" s="11"/>
      <c r="M1088" s="11"/>
      <c r="N1088" s="11"/>
      <c r="O1088" s="11"/>
      <c r="P1088" s="11"/>
      <c r="Q1088" s="11"/>
      <c r="R1088" s="11"/>
    </row>
    <row r="1089" ht="15.75" customHeight="1">
      <c r="B1089" s="11"/>
      <c r="C1089" s="11"/>
      <c r="D1089" s="11"/>
      <c r="E1089" s="11"/>
      <c r="F1089" s="11"/>
      <c r="G1089" s="11"/>
      <c r="H1089" s="11"/>
      <c r="I1089" s="11"/>
      <c r="J1089" s="11"/>
      <c r="K1089" s="11"/>
      <c r="L1089" s="11"/>
      <c r="M1089" s="11"/>
      <c r="N1089" s="11"/>
      <c r="O1089" s="11"/>
      <c r="P1089" s="11"/>
      <c r="Q1089" s="11"/>
      <c r="R1089" s="11"/>
    </row>
    <row r="1090" ht="15.75" customHeight="1">
      <c r="B1090" s="11"/>
      <c r="C1090" s="11"/>
      <c r="D1090" s="11"/>
      <c r="E1090" s="11"/>
      <c r="F1090" s="11"/>
      <c r="G1090" s="11"/>
      <c r="H1090" s="11"/>
      <c r="I1090" s="11"/>
      <c r="J1090" s="11"/>
      <c r="K1090" s="11"/>
      <c r="L1090" s="11"/>
      <c r="M1090" s="11"/>
      <c r="N1090" s="11"/>
      <c r="O1090" s="11"/>
      <c r="P1090" s="11"/>
      <c r="Q1090" s="11"/>
      <c r="R1090" s="11"/>
    </row>
    <row r="1091" ht="15.75" customHeight="1">
      <c r="B1091" s="11"/>
      <c r="C1091" s="11"/>
      <c r="D1091" s="11"/>
      <c r="E1091" s="11"/>
      <c r="F1091" s="11"/>
      <c r="G1091" s="11"/>
      <c r="H1091" s="11"/>
      <c r="I1091" s="11"/>
      <c r="J1091" s="11"/>
      <c r="K1091" s="11"/>
      <c r="L1091" s="11"/>
      <c r="M1091" s="11"/>
      <c r="N1091" s="11"/>
      <c r="O1091" s="11"/>
      <c r="P1091" s="11"/>
      <c r="Q1091" s="11"/>
      <c r="R1091" s="11"/>
    </row>
    <row r="1092" ht="15.75" customHeight="1">
      <c r="B1092" s="11"/>
      <c r="C1092" s="11"/>
      <c r="D1092" s="11"/>
      <c r="E1092" s="11"/>
      <c r="F1092" s="11"/>
      <c r="G1092" s="11"/>
      <c r="H1092" s="11"/>
      <c r="I1092" s="11"/>
      <c r="J1092" s="11"/>
      <c r="K1092" s="11"/>
      <c r="L1092" s="11"/>
      <c r="M1092" s="11"/>
      <c r="N1092" s="11"/>
      <c r="O1092" s="11"/>
      <c r="P1092" s="11"/>
      <c r="Q1092" s="11"/>
      <c r="R1092" s="11"/>
    </row>
    <row r="1093" ht="15.75" customHeight="1">
      <c r="B1093" s="11"/>
      <c r="C1093" s="11"/>
      <c r="D1093" s="11"/>
      <c r="E1093" s="11"/>
      <c r="F1093" s="11"/>
      <c r="G1093" s="11"/>
      <c r="H1093" s="11"/>
      <c r="I1093" s="11"/>
      <c r="J1093" s="11"/>
      <c r="K1093" s="11"/>
      <c r="L1093" s="11"/>
      <c r="M1093" s="11"/>
      <c r="N1093" s="11"/>
      <c r="O1093" s="11"/>
      <c r="P1093" s="11"/>
      <c r="Q1093" s="11"/>
      <c r="R1093" s="11"/>
    </row>
    <row r="1094" ht="15.75" customHeight="1">
      <c r="B1094" s="11"/>
      <c r="C1094" s="11"/>
      <c r="D1094" s="11"/>
      <c r="E1094" s="11"/>
      <c r="F1094" s="11"/>
      <c r="G1094" s="11"/>
      <c r="H1094" s="11"/>
      <c r="I1094" s="11"/>
      <c r="J1094" s="11"/>
      <c r="K1094" s="11"/>
      <c r="L1094" s="11"/>
      <c r="M1094" s="11"/>
      <c r="N1094" s="11"/>
      <c r="O1094" s="11"/>
      <c r="P1094" s="11"/>
      <c r="Q1094" s="11"/>
      <c r="R1094" s="11"/>
    </row>
    <row r="1095" ht="15.75" customHeight="1">
      <c r="B1095" s="11"/>
      <c r="C1095" s="11"/>
      <c r="D1095" s="11"/>
      <c r="E1095" s="11"/>
      <c r="F1095" s="11"/>
      <c r="G1095" s="11"/>
      <c r="H1095" s="11"/>
      <c r="I1095" s="11"/>
      <c r="J1095" s="11"/>
      <c r="K1095" s="11"/>
      <c r="L1095" s="11"/>
      <c r="M1095" s="11"/>
      <c r="N1095" s="11"/>
      <c r="O1095" s="11"/>
      <c r="P1095" s="11"/>
      <c r="Q1095" s="11"/>
      <c r="R1095" s="11"/>
    </row>
    <row r="1096" ht="15.75" customHeight="1">
      <c r="B1096" s="11"/>
      <c r="C1096" s="11"/>
      <c r="D1096" s="11"/>
      <c r="E1096" s="11"/>
      <c r="F1096" s="11"/>
      <c r="G1096" s="11"/>
      <c r="H1096" s="11"/>
      <c r="I1096" s="11"/>
      <c r="J1096" s="11"/>
      <c r="K1096" s="11"/>
      <c r="L1096" s="11"/>
      <c r="M1096" s="11"/>
      <c r="N1096" s="11"/>
      <c r="O1096" s="11"/>
      <c r="P1096" s="11"/>
      <c r="Q1096" s="11"/>
      <c r="R1096" s="11"/>
    </row>
    <row r="1097" ht="15.75" customHeight="1">
      <c r="B1097" s="11"/>
      <c r="C1097" s="11"/>
      <c r="D1097" s="11"/>
      <c r="E1097" s="11"/>
      <c r="F1097" s="11"/>
      <c r="G1097" s="11"/>
      <c r="H1097" s="11"/>
      <c r="I1097" s="11"/>
      <c r="J1097" s="11"/>
      <c r="K1097" s="11"/>
      <c r="L1097" s="11"/>
      <c r="M1097" s="11"/>
      <c r="N1097" s="11"/>
      <c r="O1097" s="11"/>
      <c r="P1097" s="11"/>
      <c r="Q1097" s="11"/>
      <c r="R1097" s="11"/>
    </row>
    <row r="1098" ht="15.75" customHeight="1">
      <c r="B1098" s="11"/>
      <c r="C1098" s="11"/>
      <c r="D1098" s="11"/>
      <c r="E1098" s="11"/>
      <c r="F1098" s="11"/>
      <c r="G1098" s="11"/>
      <c r="H1098" s="11"/>
      <c r="I1098" s="11"/>
      <c r="J1098" s="11"/>
      <c r="K1098" s="11"/>
      <c r="L1098" s="11"/>
      <c r="M1098" s="11"/>
      <c r="N1098" s="11"/>
      <c r="O1098" s="11"/>
      <c r="P1098" s="11"/>
      <c r="Q1098" s="11"/>
      <c r="R1098" s="11"/>
    </row>
    <row r="1099" ht="15.75" customHeight="1">
      <c r="B1099" s="11"/>
      <c r="C1099" s="11"/>
      <c r="D1099" s="11"/>
      <c r="E1099" s="11"/>
      <c r="F1099" s="11"/>
      <c r="G1099" s="11"/>
      <c r="H1099" s="11"/>
      <c r="I1099" s="11"/>
      <c r="J1099" s="11"/>
      <c r="K1099" s="11"/>
      <c r="L1099" s="11"/>
      <c r="M1099" s="11"/>
      <c r="N1099" s="11"/>
      <c r="O1099" s="11"/>
      <c r="P1099" s="11"/>
      <c r="Q1099" s="11"/>
      <c r="R1099" s="11"/>
    </row>
    <row r="1100" ht="15.75" customHeight="1">
      <c r="B1100" s="11"/>
      <c r="C1100" s="11"/>
      <c r="D1100" s="11"/>
      <c r="E1100" s="11"/>
      <c r="F1100" s="11"/>
      <c r="G1100" s="11"/>
      <c r="H1100" s="11"/>
      <c r="I1100" s="11"/>
      <c r="J1100" s="11"/>
      <c r="K1100" s="11"/>
      <c r="L1100" s="11"/>
      <c r="M1100" s="11"/>
      <c r="N1100" s="11"/>
      <c r="O1100" s="11"/>
      <c r="P1100" s="11"/>
      <c r="Q1100" s="11"/>
      <c r="R1100" s="11"/>
    </row>
    <row r="1101" ht="15.75" customHeight="1">
      <c r="B1101" s="11"/>
      <c r="C1101" s="11"/>
      <c r="D1101" s="11"/>
      <c r="E1101" s="11"/>
      <c r="F1101" s="11"/>
      <c r="G1101" s="11"/>
      <c r="H1101" s="11"/>
      <c r="I1101" s="11"/>
      <c r="J1101" s="11"/>
      <c r="K1101" s="11"/>
      <c r="L1101" s="11"/>
      <c r="M1101" s="11"/>
      <c r="N1101" s="11"/>
      <c r="O1101" s="11"/>
      <c r="P1101" s="11"/>
      <c r="Q1101" s="11"/>
      <c r="R1101" s="11"/>
    </row>
    <row r="1102" ht="15.75" customHeight="1">
      <c r="B1102" s="11"/>
      <c r="C1102" s="11"/>
      <c r="D1102" s="11"/>
      <c r="E1102" s="11"/>
      <c r="F1102" s="11"/>
      <c r="G1102" s="11"/>
      <c r="H1102" s="11"/>
      <c r="I1102" s="11"/>
      <c r="J1102" s="11"/>
      <c r="K1102" s="11"/>
      <c r="L1102" s="11"/>
      <c r="M1102" s="11"/>
      <c r="N1102" s="11"/>
      <c r="O1102" s="11"/>
      <c r="P1102" s="11"/>
      <c r="Q1102" s="11"/>
      <c r="R1102" s="11"/>
    </row>
    <row r="1103" ht="15.75" customHeight="1">
      <c r="B1103" s="11"/>
      <c r="C1103" s="11"/>
      <c r="D1103" s="11"/>
      <c r="E1103" s="11"/>
      <c r="F1103" s="11"/>
      <c r="G1103" s="11"/>
      <c r="H1103" s="11"/>
      <c r="I1103" s="11"/>
      <c r="J1103" s="11"/>
      <c r="K1103" s="11"/>
      <c r="L1103" s="11"/>
      <c r="M1103" s="11"/>
      <c r="N1103" s="11"/>
      <c r="O1103" s="11"/>
      <c r="P1103" s="11"/>
      <c r="Q1103" s="11"/>
      <c r="R1103" s="11"/>
    </row>
    <row r="1104" ht="15.75" customHeight="1">
      <c r="B1104" s="11"/>
      <c r="C1104" s="11"/>
      <c r="D1104" s="11"/>
      <c r="E1104" s="11"/>
      <c r="F1104" s="11"/>
      <c r="G1104" s="11"/>
      <c r="H1104" s="11"/>
      <c r="I1104" s="11"/>
      <c r="J1104" s="11"/>
      <c r="K1104" s="11"/>
      <c r="L1104" s="11"/>
      <c r="M1104" s="11"/>
      <c r="N1104" s="11"/>
      <c r="O1104" s="11"/>
      <c r="P1104" s="11"/>
      <c r="Q1104" s="11"/>
      <c r="R1104" s="11"/>
    </row>
    <row r="1105" ht="15.75" customHeight="1">
      <c r="B1105" s="11"/>
      <c r="C1105" s="11"/>
      <c r="D1105" s="11"/>
      <c r="E1105" s="11"/>
      <c r="F1105" s="11"/>
      <c r="G1105" s="11"/>
      <c r="H1105" s="11"/>
      <c r="I1105" s="11"/>
      <c r="J1105" s="11"/>
      <c r="K1105" s="11"/>
      <c r="L1105" s="11"/>
      <c r="M1105" s="11"/>
      <c r="N1105" s="11"/>
      <c r="O1105" s="11"/>
      <c r="P1105" s="11"/>
      <c r="Q1105" s="11"/>
      <c r="R1105" s="11"/>
    </row>
    <row r="1106" ht="15.75" customHeight="1">
      <c r="B1106" s="11"/>
      <c r="C1106" s="11"/>
      <c r="D1106" s="11"/>
      <c r="E1106" s="11"/>
      <c r="F1106" s="11"/>
      <c r="G1106" s="11"/>
      <c r="H1106" s="11"/>
      <c r="I1106" s="11"/>
      <c r="J1106" s="11"/>
      <c r="K1106" s="11"/>
      <c r="L1106" s="11"/>
      <c r="M1106" s="11"/>
      <c r="N1106" s="11"/>
      <c r="O1106" s="11"/>
      <c r="P1106" s="11"/>
      <c r="Q1106" s="11"/>
      <c r="R1106" s="11"/>
    </row>
    <row r="1107" ht="15.75" customHeight="1">
      <c r="B1107" s="11"/>
      <c r="C1107" s="11"/>
      <c r="D1107" s="11"/>
      <c r="E1107" s="11"/>
      <c r="F1107" s="11"/>
      <c r="G1107" s="11"/>
      <c r="H1107" s="11"/>
      <c r="I1107" s="11"/>
      <c r="J1107" s="11"/>
      <c r="K1107" s="11"/>
      <c r="L1107" s="11"/>
      <c r="M1107" s="11"/>
      <c r="N1107" s="11"/>
      <c r="O1107" s="11"/>
      <c r="P1107" s="11"/>
      <c r="Q1107" s="11"/>
      <c r="R1107" s="11"/>
    </row>
    <row r="1108" ht="15.75" customHeight="1">
      <c r="B1108" s="11"/>
      <c r="C1108" s="11"/>
      <c r="D1108" s="11"/>
      <c r="E1108" s="11"/>
      <c r="F1108" s="11"/>
      <c r="G1108" s="11"/>
      <c r="H1108" s="11"/>
      <c r="I1108" s="11"/>
      <c r="J1108" s="11"/>
      <c r="K1108" s="11"/>
      <c r="L1108" s="11"/>
      <c r="M1108" s="11"/>
      <c r="N1108" s="11"/>
      <c r="O1108" s="11"/>
      <c r="P1108" s="11"/>
      <c r="Q1108" s="11"/>
      <c r="R1108" s="11"/>
    </row>
    <row r="1109">
      <c r="B1109" s="11"/>
      <c r="C1109" s="11"/>
      <c r="D1109" s="11"/>
      <c r="E1109" s="11"/>
      <c r="F1109" s="11"/>
      <c r="G1109" s="11"/>
      <c r="H1109" s="11"/>
      <c r="I1109" s="11"/>
      <c r="J1109" s="11"/>
      <c r="K1109" s="11"/>
      <c r="L1109" s="11"/>
      <c r="M1109" s="11"/>
      <c r="N1109" s="11"/>
      <c r="O1109" s="11"/>
      <c r="P1109" s="11"/>
      <c r="Q1109" s="11"/>
      <c r="R1109" s="11"/>
    </row>
    <row r="1110">
      <c r="B1110" s="11"/>
      <c r="C1110" s="11"/>
      <c r="D1110" s="11"/>
      <c r="E1110" s="11"/>
      <c r="F1110" s="11"/>
      <c r="G1110" s="11"/>
      <c r="H1110" s="11"/>
      <c r="I1110" s="11"/>
      <c r="J1110" s="11"/>
      <c r="K1110" s="11"/>
      <c r="L1110" s="11"/>
      <c r="M1110" s="11"/>
      <c r="N1110" s="11"/>
      <c r="O1110" s="11"/>
      <c r="P1110" s="11"/>
      <c r="Q1110" s="11"/>
      <c r="R1110" s="11"/>
    </row>
  </sheetData>
  <mergeCells count="213">
    <mergeCell ref="V1:W1"/>
    <mergeCell ref="C3:J3"/>
    <mergeCell ref="Q3:S3"/>
    <mergeCell ref="B4:T4"/>
    <mergeCell ref="V6:W6"/>
    <mergeCell ref="X6:Y6"/>
    <mergeCell ref="X7:Y7"/>
    <mergeCell ref="V7:W7"/>
    <mergeCell ref="V8:W8"/>
    <mergeCell ref="V9:W9"/>
    <mergeCell ref="V10:W10"/>
    <mergeCell ref="V11:W11"/>
    <mergeCell ref="V12:W12"/>
    <mergeCell ref="V13:W13"/>
    <mergeCell ref="X13:Y13"/>
    <mergeCell ref="X14:Y14"/>
    <mergeCell ref="X15:Y15"/>
    <mergeCell ref="X16:Y16"/>
    <mergeCell ref="X17:Y17"/>
    <mergeCell ref="X18:Y18"/>
    <mergeCell ref="X19:Y19"/>
    <mergeCell ref="V15:W15"/>
    <mergeCell ref="V16:W16"/>
    <mergeCell ref="V18:W18"/>
    <mergeCell ref="V21:W21"/>
    <mergeCell ref="V22:W22"/>
    <mergeCell ref="V24:W24"/>
    <mergeCell ref="V25:W25"/>
    <mergeCell ref="X21:Y21"/>
    <mergeCell ref="X22:Y22"/>
    <mergeCell ref="X23:Y23"/>
    <mergeCell ref="X24:Y24"/>
    <mergeCell ref="X25:Y25"/>
    <mergeCell ref="X26:Y26"/>
    <mergeCell ref="X27:Y27"/>
    <mergeCell ref="X40:Y40"/>
    <mergeCell ref="X54:Y54"/>
    <mergeCell ref="X28:Y28"/>
    <mergeCell ref="X29:Y29"/>
    <mergeCell ref="X30:Y30"/>
    <mergeCell ref="X33:Y33"/>
    <mergeCell ref="X34:Y34"/>
    <mergeCell ref="X37:Y37"/>
    <mergeCell ref="X39:Y39"/>
    <mergeCell ref="V90:W90"/>
    <mergeCell ref="V91:W91"/>
    <mergeCell ref="V92:W92"/>
    <mergeCell ref="V93:W93"/>
    <mergeCell ref="V94:W94"/>
    <mergeCell ref="X94:Y94"/>
    <mergeCell ref="V95:W95"/>
    <mergeCell ref="V96:W96"/>
    <mergeCell ref="V97:W97"/>
    <mergeCell ref="V98:W98"/>
    <mergeCell ref="X98:Y98"/>
    <mergeCell ref="V99:W99"/>
    <mergeCell ref="V104:W104"/>
    <mergeCell ref="V105:W105"/>
    <mergeCell ref="V27:W27"/>
    <mergeCell ref="V29:W29"/>
    <mergeCell ref="V32:W32"/>
    <mergeCell ref="V33:W33"/>
    <mergeCell ref="V37:W37"/>
    <mergeCell ref="V52:W52"/>
    <mergeCell ref="V53:W53"/>
    <mergeCell ref="V54:W54"/>
    <mergeCell ref="V55:W55"/>
    <mergeCell ref="V56:W56"/>
    <mergeCell ref="V57:W57"/>
    <mergeCell ref="V59:W59"/>
    <mergeCell ref="V60:W60"/>
    <mergeCell ref="V61:W61"/>
    <mergeCell ref="V62:W62"/>
    <mergeCell ref="V63:W63"/>
    <mergeCell ref="V65:W65"/>
    <mergeCell ref="V66:W66"/>
    <mergeCell ref="V67:W67"/>
    <mergeCell ref="X67:Y67"/>
    <mergeCell ref="V68:W68"/>
    <mergeCell ref="V69:W69"/>
    <mergeCell ref="V70:W70"/>
    <mergeCell ref="X70:Y70"/>
    <mergeCell ref="V71:W71"/>
    <mergeCell ref="V72:W72"/>
    <mergeCell ref="V73:W73"/>
    <mergeCell ref="X74:Y74"/>
    <mergeCell ref="V74:W74"/>
    <mergeCell ref="V75:W75"/>
    <mergeCell ref="V76:W76"/>
    <mergeCell ref="V77:W77"/>
    <mergeCell ref="V78:W78"/>
    <mergeCell ref="V79:W79"/>
    <mergeCell ref="V80:W80"/>
    <mergeCell ref="V81:W81"/>
    <mergeCell ref="V82:W82"/>
    <mergeCell ref="V83:W83"/>
    <mergeCell ref="V84:W84"/>
    <mergeCell ref="V87:W87"/>
    <mergeCell ref="V88:W88"/>
    <mergeCell ref="V89:W89"/>
    <mergeCell ref="V106:W106"/>
    <mergeCell ref="V107:W107"/>
    <mergeCell ref="V108:W108"/>
    <mergeCell ref="X108:Y108"/>
    <mergeCell ref="V109:W109"/>
    <mergeCell ref="X111:Y111"/>
    <mergeCell ref="V112:W112"/>
    <mergeCell ref="V114:W114"/>
    <mergeCell ref="V116:W116"/>
    <mergeCell ref="X116:Y116"/>
    <mergeCell ref="V117:W117"/>
    <mergeCell ref="V119:W119"/>
    <mergeCell ref="V120:W120"/>
    <mergeCell ref="V121:W121"/>
    <mergeCell ref="V137:W137"/>
    <mergeCell ref="V138:W138"/>
    <mergeCell ref="V139:W139"/>
    <mergeCell ref="X139:Y139"/>
    <mergeCell ref="V140:W140"/>
    <mergeCell ref="V141:W141"/>
    <mergeCell ref="V142:W142"/>
    <mergeCell ref="V143:W143"/>
    <mergeCell ref="V122:W122"/>
    <mergeCell ref="V123:W123"/>
    <mergeCell ref="V124:W124"/>
    <mergeCell ref="V125:W125"/>
    <mergeCell ref="V126:W126"/>
    <mergeCell ref="V127:W127"/>
    <mergeCell ref="V128:W128"/>
    <mergeCell ref="V129:W129"/>
    <mergeCell ref="V130:W130"/>
    <mergeCell ref="V132:W132"/>
    <mergeCell ref="V133:W133"/>
    <mergeCell ref="V134:W134"/>
    <mergeCell ref="B136:T136"/>
    <mergeCell ref="V136:W136"/>
    <mergeCell ref="B185:T185"/>
    <mergeCell ref="V188:W188"/>
    <mergeCell ref="X188:Y188"/>
    <mergeCell ref="B266:S266"/>
    <mergeCell ref="M268:T268"/>
    <mergeCell ref="W296:Z296"/>
    <mergeCell ref="AG296:AJ296"/>
    <mergeCell ref="M296:P296"/>
    <mergeCell ref="M303:O303"/>
    <mergeCell ref="W303:Y303"/>
    <mergeCell ref="AG303:AI303"/>
    <mergeCell ref="M304:P304"/>
    <mergeCell ref="AG304:AJ304"/>
    <mergeCell ref="M305:P305"/>
    <mergeCell ref="AG305:AJ305"/>
    <mergeCell ref="M318:Q318"/>
    <mergeCell ref="W318:AA318"/>
    <mergeCell ref="C329:K329"/>
    <mergeCell ref="M329:Q329"/>
    <mergeCell ref="W329:AA329"/>
    <mergeCell ref="M357:N357"/>
    <mergeCell ref="M358:N358"/>
    <mergeCell ref="M359:N359"/>
    <mergeCell ref="M360:N360"/>
    <mergeCell ref="M340:N340"/>
    <mergeCell ref="M341:N341"/>
    <mergeCell ref="M342:N342"/>
    <mergeCell ref="M343:N343"/>
    <mergeCell ref="M344:N344"/>
    <mergeCell ref="M346:S348"/>
    <mergeCell ref="M356:S356"/>
    <mergeCell ref="W304:Z304"/>
    <mergeCell ref="W305:Z305"/>
    <mergeCell ref="M308:P308"/>
    <mergeCell ref="W308:Z308"/>
    <mergeCell ref="AG308:AJ308"/>
    <mergeCell ref="W310:X310"/>
    <mergeCell ref="AG310:AH310"/>
    <mergeCell ref="M310:N310"/>
    <mergeCell ref="M313:O313"/>
    <mergeCell ref="W313:Y313"/>
    <mergeCell ref="AG313:AI313"/>
    <mergeCell ref="W314:X314"/>
    <mergeCell ref="AG314:AH314"/>
    <mergeCell ref="AG318:AK318"/>
    <mergeCell ref="W320:X320"/>
    <mergeCell ref="AG320:AH320"/>
    <mergeCell ref="W323:Y323"/>
    <mergeCell ref="AG323:AI323"/>
    <mergeCell ref="W324:X324"/>
    <mergeCell ref="AG324:AH324"/>
    <mergeCell ref="AG329:AK329"/>
    <mergeCell ref="M314:N314"/>
    <mergeCell ref="M320:N320"/>
    <mergeCell ref="M323:O323"/>
    <mergeCell ref="M324:N324"/>
    <mergeCell ref="M331:N331"/>
    <mergeCell ref="M334:O334"/>
    <mergeCell ref="M335:N335"/>
    <mergeCell ref="W340:X340"/>
    <mergeCell ref="W341:X341"/>
    <mergeCell ref="W342:X342"/>
    <mergeCell ref="W343:X343"/>
    <mergeCell ref="W344:X344"/>
    <mergeCell ref="W346:AC348"/>
    <mergeCell ref="AG341:AH341"/>
    <mergeCell ref="AG342:AH342"/>
    <mergeCell ref="AG343:AH343"/>
    <mergeCell ref="AG344:AH344"/>
    <mergeCell ref="AG346:AM348"/>
    <mergeCell ref="W331:X331"/>
    <mergeCell ref="AG331:AH331"/>
    <mergeCell ref="W334:Y334"/>
    <mergeCell ref="AG334:AI334"/>
    <mergeCell ref="W335:X335"/>
    <mergeCell ref="AG335:AH335"/>
    <mergeCell ref="AG340:AH340"/>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