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施設概要" sheetId="1" r:id="rId5"/>
    <sheet state="visible" name="おかず形態一覧表" sheetId="2" r:id="rId6"/>
    <sheet state="visible" name="主食一覧" sheetId="3" r:id="rId7"/>
    <sheet state="visible" name="水分とろみの基準・水分ゼリー" sheetId="4" r:id="rId8"/>
    <sheet state="visible" name="濃厚流動食・補助食品" sheetId="5" r:id="rId9"/>
    <sheet state="visible" name="PDF出力" sheetId="6" r:id="rId10"/>
    <sheet state="visible" name="更新記録" sheetId="7" r:id="rId11"/>
    <sheet state="visible" name="作業記録" sheetId="8" r:id="rId12"/>
    <sheet state="visible" name="施設概要ウェブ出力" sheetId="9" r:id="rId13"/>
    <sheet state="visible" name="おかず形態一覧表ウェブ出力" sheetId="10" r:id="rId14"/>
    <sheet state="visible" name="主食一覧ウェブ出力" sheetId="11" r:id="rId15"/>
    <sheet state="visible" name="水分とろみの基準・水分ゼリーウェブ出力" sheetId="12" r:id="rId16"/>
    <sheet state="visible" name="濃厚流動食・補助食品ウェブ出力" sheetId="13" r:id="rId17"/>
    <sheet state="visible" name="PDFウェブ出力" sheetId="14" r:id="rId18"/>
  </sheets>
  <definedNames/>
  <calcPr/>
</workbook>
</file>

<file path=xl/sharedStrings.xml><?xml version="1.0" encoding="utf-8"?>
<sst xmlns="http://schemas.openxmlformats.org/spreadsheetml/2006/main" count="230" uniqueCount="62">
  <si>
    <t>ご飯</t>
  </si>
  <si>
    <t>常食</t>
  </si>
  <si>
    <t>軟飯</t>
  </si>
  <si>
    <t>全粥</t>
  </si>
  <si>
    <t>ミキサー粥</t>
  </si>
  <si>
    <t>一口大</t>
  </si>
  <si>
    <t>きざみ</t>
  </si>
  <si>
    <t>南蒲原郡田上町大字川船河９７番地１</t>
  </si>
  <si>
    <t>粗みじん</t>
  </si>
  <si>
    <t>極きざみ</t>
  </si>
  <si>
    <t>ミキサー</t>
  </si>
  <si>
    <t>平成21年開設　弥彦の山々や広大な蒲原平野を一望できる2階建て５０名定員の施設です。全面ガラスフロアで明るい雰囲気の中、食事を召し上がっていただいております。多職種協同で日々の変化を見逃さず、また個別対応を充実させることで満足度アップに繋がればと考えております。毎月の行事食や誕生日企画、旬の地元食材を使用し季節感を大切に、日々ご利用者様に喜んでいただけるような食事提供に努めております。</t>
  </si>
  <si>
    <t>メンチカツ</t>
  </si>
  <si>
    <t>通常のご飯</t>
  </si>
  <si>
    <t>0256-53-5700（代）</t>
  </si>
  <si>
    <t>柔らかめのご飯（米飯と全粥を５：５の割合で混ぜたもの）</t>
  </si>
  <si>
    <t>通常の全粥</t>
  </si>
  <si>
    <t>全粥に2％のスベラカーゼを入れ、ミキサーにかけたもの</t>
  </si>
  <si>
    <t>0256-53-5711（代）</t>
  </si>
  <si>
    <t>鮭のクリーム煮</t>
  </si>
  <si>
    <t>ごぼうの胡麻煮</t>
  </si>
  <si>
    <t>ポカリゼリー</t>
  </si>
  <si>
    <t>トロミナール</t>
  </si>
  <si>
    <t>一般的な食事だが根菜類などは圧力鍋を使用し柔らかくしている</t>
  </si>
  <si>
    <t>イナアガーL</t>
  </si>
  <si>
    <t>常食とほぼ同じだが、食べやすい大きさにカットしたもの</t>
  </si>
  <si>
    <t>調理前又は調理後に食べやすい大きさに刻みトロミをつける（トロミナール）代替え食材を使用することもある</t>
  </si>
  <si>
    <t>小さじ</t>
  </si>
  <si>
    <t>柔らかく調理したものを0.3～0.5ｃｍに細かく刻みトロミをつける　食材によってはペースト状のこともある</t>
  </si>
  <si>
    <t>柔らかく調理されたものをフードカッターにかける　細かな粒が残る程度の不均質なもの（トロミナール）</t>
  </si>
  <si>
    <t>食材をミキサーにかけ、均質でなめらかなペースト状にしたもの。離水しにくいようにトロミ調整食品でまとめる。</t>
  </si>
  <si>
    <t>通常の大きさ食材によっては少し小さい</t>
  </si>
  <si>
    <t>一口大（2ｃｍ角）</t>
  </si>
  <si>
    <t>なし</t>
  </si>
  <si>
    <t>0.5ｃｍ～1ｃｍ角</t>
  </si>
  <si>
    <t>0.3～0.5ｃｍ</t>
  </si>
  <si>
    <t>ペースト状～0.3ｃｍ</t>
  </si>
  <si>
    <t>ペースト状</t>
  </si>
  <si>
    <t>０ｊ・１ｊ対応： 不可能</t>
  </si>
  <si>
    <t>歯茎でつぶせる</t>
  </si>
  <si>
    <t>噛まなくてよい</t>
  </si>
  <si>
    <t>エンジョイゼリー</t>
  </si>
  <si>
    <t>4</t>
  </si>
  <si>
    <t>2-2</t>
  </si>
  <si>
    <t>2-1</t>
  </si>
  <si>
    <t>米飯１４０</t>
  </si>
  <si>
    <t>全粥２４０</t>
  </si>
  <si>
    <t>介護付有料老人ホーム</t>
  </si>
  <si>
    <t>ゆとり</t>
  </si>
  <si>
    <t>更新記録シート</t>
  </si>
  <si>
    <t>同意の確認</t>
  </si>
  <si>
    <t>作業記録</t>
  </si>
  <si>
    <t>チェック</t>
  </si>
  <si>
    <t>日時</t>
  </si>
  <si>
    <t>↓ 氏名を入力 ↓</t>
  </si>
  <si>
    <t>名前</t>
  </si>
  <si>
    <t>更新内容について施設長の同意を得ました</t>
  </si>
  <si>
    <t>氏名</t>
  </si>
  <si>
    <t>栄養量目安</t>
  </si>
  <si>
    <t xml:space="preserve"> </t>
  </si>
  <si>
    <t>とろみ調整食品</t>
  </si>
  <si>
    <t>水100mlあたり</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</si>
</sst>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yyyy/MM/dd"/>
    <numFmt numFmtId="165" formatCode="0.0 &quot;g&quot;"/>
    <numFmt numFmtId="166" formatCode="@ 杯"/>
    <numFmt numFmtId="167" formatCode="@ g"/>
    <numFmt numFmtId="168" formatCode="#,##0 &quot;kcal&quot;"/>
    <numFmt numFmtId="169" formatCode="m/d/yyyy h:mm:ss"/>
    <numFmt numFmtId="170" formatCode="m-d"/>
    <numFmt numFmtId="171" formatCode="@ &quot;g&quot;"/>
    <numFmt numFmtId="172" formatCode="@ &quot;杯&quot;"/>
  </numFmts>
  <fonts count="21">
    <font>
      <sz val="10.0"/>
      <color rgb="FF000000"/>
      <name val="Arial"/>
      <scheme val="minor"/>
    </font>
    <font>
      <b/>
      <sz val="9.0"/>
      <color rgb="FFFFFFFF"/>
      <name val="Arial"/>
      <scheme val="minor"/>
    </font>
    <font>
      <b/>
      <color rgb="FFFFFFFF"/>
      <name val="Arial"/>
      <scheme val="minor"/>
    </font>
    <font>
      <b/>
      <color theme="1"/>
      <name val="Arial"/>
      <scheme val="minor"/>
    </font>
    <font>
      <color theme="1"/>
      <name val="Arial"/>
      <scheme val="minor"/>
    </font>
    <font>
      <b/>
      <sz val="10.0"/>
      <color theme="1"/>
      <name val="Arial"/>
      <scheme val="minor"/>
    </font>
    <font/>
    <font>
      <sz val="9.0"/>
      <color theme="1"/>
      <name val="Arial"/>
      <scheme val="minor"/>
    </font>
    <font>
      <b/>
      <sz val="12.0"/>
      <color theme="1"/>
      <name val="Arial"/>
      <scheme val="minor"/>
    </font>
    <font>
      <b/>
      <sz val="10.0"/>
      <color rgb="FF000000"/>
      <name val="Arial"/>
      <scheme val="minor"/>
    </font>
    <font>
      <b/>
      <sz val="8.0"/>
      <color rgb="FFFFFFFF"/>
      <name val="Arial"/>
      <scheme val="minor"/>
    </font>
    <font>
      <sz val="8.0"/>
      <color theme="1"/>
      <name val="Arial"/>
      <scheme val="minor"/>
    </font>
    <font>
      <b/>
      <sz val="14.0"/>
      <color rgb="FFFF3300"/>
      <name val="Arial"/>
      <scheme val="minor"/>
    </font>
    <font>
      <b/>
      <sz val="16.0"/>
      <color rgb="FFFF3300"/>
      <name val="Arial"/>
      <scheme val="minor"/>
    </font>
    <font>
      <sz val="14.0"/>
      <color rgb="FFFF3300"/>
      <name val="Arial"/>
      <scheme val="minor"/>
    </font>
    <font>
      <sz val="14.0"/>
      <color theme="1"/>
      <name val="Arial"/>
      <scheme val="minor"/>
    </font>
    <font>
      <color theme="1"/>
      <name val="Arial"/>
    </font>
    <font>
      <sz val="9.0"/>
      <color theme="1"/>
      <name val="Arial"/>
    </font>
    <font>
      <color rgb="FFFF0000"/>
      <name val="Arial"/>
    </font>
    <font>
      <b/>
      <sz val="12.0"/>
      <color rgb="FF00AF50"/>
      <name val="Arial"/>
      <scheme val="minor"/>
    </font>
    <font>
      <b/>
      <sz val="12.0"/>
      <color rgb="FFFF3300"/>
      <name val="Arial"/>
      <scheme val="minor"/>
    </font>
  </fonts>
  <fills count="15">
    <fill>
      <patternFill patternType="none"/>
    </fill>
    <fill>
      <patternFill patternType="lightGray"/>
    </fill>
    <fill>
      <patternFill patternType="solid">
        <fgColor rgb="FF0033CC"/>
        <bgColor rgb="FF0033CC"/>
      </patternFill>
    </fill>
    <fill>
      <patternFill patternType="solid">
        <fgColor rgb="FF00AF50"/>
        <bgColor rgb="FF00AF50"/>
      </patternFill>
    </fill>
    <fill>
      <patternFill patternType="solid">
        <fgColor rgb="FFFF0000"/>
        <bgColor rgb="FFFF0000"/>
      </patternFill>
    </fill>
    <fill>
      <patternFill patternType="solid">
        <fgColor rgb="FFFF3300"/>
        <bgColor rgb="FFFF3300"/>
      </patternFill>
    </fill>
    <fill>
      <patternFill patternType="solid">
        <fgColor rgb="FFDBF7B8"/>
        <bgColor rgb="FFDBF7B8"/>
      </patternFill>
    </fill>
    <fill>
      <patternFill patternType="solid">
        <fgColor rgb="FFFFCCA6"/>
        <bgColor rgb="FFFFCCA6"/>
      </patternFill>
    </fill>
    <fill>
      <patternFill patternType="solid">
        <fgColor rgb="FFFFE0E0"/>
        <bgColor rgb="FFFFE0E0"/>
      </patternFill>
    </fill>
    <fill>
      <patternFill patternType="solid">
        <fgColor rgb="FFFFF2CC"/>
        <bgColor rgb="FFFFF2CC"/>
      </patternFill>
    </fill>
    <fill>
      <patternFill patternType="solid">
        <fgColor rgb="FFB4DCF9"/>
        <bgColor rgb="FFB4DCF9"/>
      </patternFill>
    </fill>
    <fill>
      <patternFill patternType="solid">
        <fgColor rgb="FF6F2F9F"/>
        <bgColor rgb="FF6F2F9F"/>
      </patternFill>
    </fill>
    <fill>
      <patternFill patternType="solid">
        <fgColor rgb="FF959595"/>
        <bgColor rgb="FF959595"/>
      </patternFill>
    </fill>
    <fill>
      <patternFill patternType="solid">
        <fgColor rgb="FFDBDFF4"/>
        <bgColor rgb="FFDBDFF4"/>
      </patternFill>
    </fill>
    <fill>
      <patternFill patternType="solid">
        <fgColor rgb="FFF3F3F3"/>
        <bgColor rgb="FFF3F3F3"/>
      </patternFill>
    </fill>
  </fills>
  <borders count="53">
    <border/>
    <border>
      <left style="thin">
        <color rgb="FF0033CC"/>
      </left>
      <top style="thin">
        <color rgb="FF0033CC"/>
      </top>
      <bottom style="thin">
        <color rgb="FF0033CC"/>
      </bottom>
    </border>
    <border>
      <left style="thin">
        <color rgb="FF00AF50"/>
      </left>
      <right style="thin">
        <color rgb="FF00AF50"/>
      </right>
      <top style="thin">
        <color rgb="FF00AF50"/>
      </top>
      <bottom style="thin">
        <color rgb="FF00AF50"/>
      </bottom>
    </border>
    <border>
      <left style="thin">
        <color rgb="FFFF0000"/>
      </left>
      <right style="thin">
        <color rgb="FFFF0000"/>
      </right>
      <top style="thin">
        <color rgb="FFFF0000"/>
      </top>
      <bottom style="thin">
        <color rgb="FFFF0000"/>
      </bottom>
    </border>
    <border>
      <left style="thin">
        <color rgb="FFFF3300"/>
      </left>
      <right style="thin">
        <color rgb="FFFF3300"/>
      </right>
      <top style="thin">
        <color rgb="FFFF3300"/>
      </top>
      <bottom style="thin">
        <color rgb="FFFF3300"/>
      </bottom>
    </border>
    <border>
      <left style="thin">
        <color rgb="FFFF3300"/>
      </left>
      <right style="thin">
        <color rgb="FFFF3300"/>
      </right>
      <top style="thin">
        <color rgb="FFFF3300"/>
      </top>
    </border>
    <border>
      <left style="thin">
        <color rgb="FFFF0000"/>
      </left>
      <right style="thin">
        <color rgb="FFFF0000"/>
      </right>
      <top style="thin">
        <color rgb="FFFF0000"/>
      </top>
    </border>
    <border>
      <left style="thin">
        <color rgb="FFFF0000"/>
      </left>
      <right style="thin">
        <color rgb="FFFF0000"/>
      </right>
    </border>
    <border>
      <left style="thin">
        <color rgb="FFFF3300"/>
      </left>
      <right style="thin">
        <color rgb="FFFF3300"/>
      </right>
    </border>
    <border>
      <left style="thin">
        <color rgb="FFFF0000"/>
      </left>
      <right style="thin">
        <color rgb="FFFF0000"/>
      </right>
      <bottom style="thin">
        <color rgb="FFFF0000"/>
      </bottom>
    </border>
    <border>
      <left style="thin">
        <color rgb="FF0033CC"/>
      </left>
      <right style="thin">
        <color rgb="FF0033CC"/>
      </right>
      <top style="thin">
        <color rgb="FF0033CC"/>
      </top>
      <bottom style="thin">
        <color rgb="FF0033CC"/>
      </bottom>
    </border>
    <border>
      <right style="thin">
        <color rgb="FFFF3300"/>
      </right>
    </border>
    <border>
      <left style="thin">
        <color rgb="FFFF3300"/>
      </left>
      <right style="thin">
        <color rgb="FFFF3300"/>
      </right>
      <bottom style="thin">
        <color rgb="FFFF3300"/>
      </bottom>
    </border>
    <border>
      <right style="thin">
        <color rgb="FFFF3300"/>
      </right>
      <bottom style="thin">
        <color rgb="FFFF3300"/>
      </bottom>
    </border>
    <border>
      <left style="thin">
        <color rgb="FF0033CC"/>
      </left>
      <right style="thin">
        <color rgb="FF0033CC"/>
      </right>
      <top style="thin">
        <color rgb="FF0033CC"/>
      </top>
    </border>
    <border>
      <left style="thin">
        <color rgb="FF6F2F9F"/>
      </left>
      <right style="thin">
        <color rgb="FF6F2F9F"/>
      </right>
      <top style="thin">
        <color rgb="FF6F2F9F"/>
      </top>
      <bottom style="thin">
        <color rgb="FF6F2F9F"/>
      </bottom>
    </border>
    <border>
      <left style="thin">
        <color rgb="FF959595"/>
      </left>
      <right style="thin">
        <color rgb="FF959595"/>
      </right>
      <top style="thin">
        <color rgb="FF959595"/>
      </top>
      <bottom style="thin">
        <color rgb="FF959595"/>
      </bottom>
    </border>
    <border>
      <left style="thin">
        <color rgb="FF6F2F9F"/>
      </left>
      <right style="thin">
        <color rgb="FF6F2F9F"/>
      </right>
      <top style="thin">
        <color rgb="FF6F2F9F"/>
      </top>
    </border>
    <border>
      <left style="thin">
        <color rgb="FF6F2F9F"/>
      </left>
      <top style="thin">
        <color rgb="FF6F2F9F"/>
      </top>
      <bottom style="thin">
        <color rgb="FF6F2F9F"/>
      </bottom>
    </border>
    <border>
      <left style="thin">
        <color rgb="FF959595"/>
      </left>
      <top style="thin">
        <color rgb="FF959595"/>
      </top>
    </border>
    <border>
      <left style="thin">
        <color rgb="FF6F2F9F"/>
      </left>
      <right style="thin">
        <color rgb="FF6F2F9F"/>
      </right>
    </border>
    <border>
      <right style="thin">
        <color rgb="FF959595"/>
      </right>
      <top style="thin">
        <color rgb="FF959595"/>
      </top>
    </border>
    <border>
      <left style="thin">
        <color rgb="FF6F2F9F"/>
      </left>
      <right style="thin">
        <color rgb="FF6F2F9F"/>
      </right>
      <bottom style="thin">
        <color rgb="FF6F2F9F"/>
      </bottom>
    </border>
    <border>
      <left style="thin">
        <color rgb="FF959595"/>
      </left>
      <bottom style="thin">
        <color rgb="FF959595"/>
      </bottom>
    </border>
    <border>
      <right style="thin">
        <color rgb="FF959595"/>
      </right>
      <bottom style="thin">
        <color rgb="FF959595"/>
      </bottom>
    </border>
    <border>
      <left style="thin">
        <color rgb="FFFF3300"/>
      </left>
      <top style="thin">
        <color rgb="FFFF3300"/>
      </top>
    </border>
    <border>
      <left style="thin">
        <color rgb="FFFF3300"/>
      </left>
      <bottom style="thin">
        <color rgb="FFFF3300"/>
      </bottom>
    </border>
    <border>
      <bottom style="medium">
        <color rgb="FFFF3300"/>
      </bottom>
    </border>
    <border>
      <left style="thin">
        <color rgb="FFFF3300"/>
      </left>
      <top style="thin">
        <color rgb="FFFF3300"/>
      </top>
      <bottom style="thin">
        <color rgb="FFFF3300"/>
      </bottom>
    </border>
    <border>
      <right style="thin">
        <color rgb="FFFF3300"/>
      </right>
      <top style="thin">
        <color rgb="FFFF3300"/>
      </top>
      <bottom style="thin">
        <color rgb="FFFF3300"/>
      </bottom>
    </border>
    <border>
      <bottom style="thin">
        <color rgb="FF000000"/>
      </bottom>
    </border>
    <border>
      <left style="thin">
        <color rgb="FF000000"/>
      </left>
      <bottom style="thin">
        <color rgb="FF000000"/>
      </bottom>
    </border>
    <border>
      <right style="thin">
        <color rgb="FF000000"/>
      </right>
      <bottom style="thin">
        <color rgb="FF000000"/>
      </bottom>
    </border>
    <border>
      <left style="thin">
        <color rgb="FFFF0000"/>
      </left>
      <bottom style="thin">
        <color rgb="FFFF0000"/>
      </bottom>
    </border>
    <border>
      <left style="thin">
        <color rgb="FFFF0000"/>
      </left>
      <top style="thin">
        <color rgb="FFFF0000"/>
      </top>
      <bottom style="thin">
        <color rgb="FFFF0000"/>
      </bottom>
    </border>
    <border>
      <left style="thin">
        <color rgb="FFFF0000"/>
      </left>
      <top style="thin">
        <color rgb="FFFF0000"/>
      </top>
    </border>
    <border>
      <left style="thin">
        <color rgb="FF959595"/>
      </left>
      <right style="thin">
        <color rgb="FF959595"/>
      </right>
      <top style="thin">
        <color rgb="FF959595"/>
      </top>
    </border>
    <border>
      <left style="thin">
        <color rgb="FF00AF50"/>
      </left>
      <top style="thin">
        <color rgb="FF00AF50"/>
      </top>
      <bottom style="thin">
        <color rgb="FF00AF50"/>
      </bottom>
    </border>
    <border>
      <right style="thin">
        <color rgb="FF00AF50"/>
      </right>
      <top style="thin">
        <color rgb="FF00AF50"/>
      </top>
      <bottom style="thin">
        <color rgb="FF00AF50"/>
      </bottom>
    </border>
    <border>
      <right style="thin">
        <color rgb="FF0033CC"/>
      </right>
      <top style="thin">
        <color rgb="FF0033CC"/>
      </top>
      <bottom style="thin">
        <color rgb="FF0033CC"/>
      </bottom>
    </border>
    <border>
      <right style="thin">
        <color rgb="FF6F2F9F"/>
      </right>
      <top style="thin">
        <color rgb="FF6F2F9F"/>
      </top>
      <bottom style="thin">
        <color rgb="FF6F2F9F"/>
      </bottom>
    </border>
    <border>
      <left style="thin">
        <color rgb="FF959595"/>
      </left>
      <top style="thin">
        <color rgb="FF959595"/>
      </top>
      <bottom style="thin">
        <color rgb="FF959595"/>
      </bottom>
    </border>
    <border>
      <right style="thin">
        <color rgb="FF959595"/>
      </right>
      <top style="thin">
        <color rgb="FF959595"/>
      </top>
      <bottom style="thin">
        <color rgb="FF959595"/>
      </bottom>
    </border>
    <border>
      <top style="thin">
        <color rgb="FF959595"/>
      </top>
    </border>
    <border>
      <bottom style="thin">
        <color rgb="FF959595"/>
      </bottom>
    </border>
    <border>
      <right style="thin">
        <color rgb="FFFF0000"/>
      </right>
      <top style="thin">
        <color rgb="FFFF0000"/>
      </top>
      <bottom style="thin">
        <color rgb="FFFF0000"/>
      </bottom>
    </border>
    <border>
      <top style="thin">
        <color rgb="FFFF0000"/>
      </top>
      <bottom style="thin">
        <color rgb="FFFF0000"/>
      </bottom>
    </border>
    <border>
      <top style="thin">
        <color rgb="FFFF0000"/>
      </top>
    </border>
    <border>
      <right style="thin">
        <color rgb="FFFF0000"/>
      </right>
      <top style="thin">
        <color rgb="FFFF0000"/>
      </top>
    </border>
    <border>
      <left style="thin">
        <color rgb="FFFF0000"/>
      </left>
    </border>
    <border>
      <right style="thin">
        <color rgb="FFFF0000"/>
      </right>
    </border>
    <border>
      <bottom style="thin">
        <color rgb="FFFF0000"/>
      </bottom>
    </border>
    <border>
      <right style="thin">
        <color rgb="FFFF0000"/>
      </right>
      <bottom style="thin">
        <color rgb="FFFF0000"/>
      </bottom>
    </border>
  </borders>
  <cellStyleXfs count="1">
    <xf borderId="0" fillId="0" fontId="0" numFmtId="0" applyAlignment="1" applyFont="1"/>
  </cellStyleXfs>
  <cellXfs count="165">
    <xf borderId="0" fillId="0" fontId="0" numFmtId="0" xfId="0" applyAlignment="1" applyFont="1">
      <alignment readingOrder="0" shrinkToFit="0" vertical="bottom" wrapText="0"/>
    </xf>
    <xf borderId="1" fillId="2" fontId="1" numFmtId="0" xfId="0" applyAlignment="1" applyBorder="1" applyFill="1" applyFont="1">
      <alignment shrinkToFit="0" vertical="center" wrapText="0"/>
    </xf>
    <xf borderId="2" fillId="3" fontId="2" numFmtId="0" xfId="0" applyAlignment="1" applyBorder="1" applyFill="1" applyFont="1">
      <alignment vertical="center"/>
    </xf>
    <xf borderId="1" fillId="2" fontId="2" numFmtId="0" xfId="0" applyAlignment="1" applyBorder="1" applyFont="1">
      <alignment vertical="center"/>
    </xf>
    <xf borderId="3" fillId="4" fontId="2" numFmtId="0" xfId="0" applyAlignment="1" applyBorder="1" applyFill="1" applyFont="1">
      <alignment vertical="center"/>
    </xf>
    <xf borderId="4" fillId="5" fontId="2" numFmtId="0" xfId="0" applyAlignment="1" applyBorder="1" applyFill="1" applyFont="1">
      <alignment vertical="center"/>
    </xf>
    <xf borderId="2" fillId="6" fontId="3" numFmtId="0" xfId="0" applyAlignment="1" applyBorder="1" applyFill="1" applyFont="1">
      <alignment horizontal="center" vertical="center"/>
    </xf>
    <xf borderId="5" fillId="7" fontId="3" numFmtId="0" xfId="0" applyAlignment="1" applyBorder="1" applyFill="1" applyFont="1">
      <alignment horizontal="center" vertical="center"/>
    </xf>
    <xf borderId="2" fillId="0" fontId="4" numFmtId="0" xfId="0" applyAlignment="1" applyBorder="1" applyFont="1">
      <alignment horizontal="center" readingOrder="0" shrinkToFit="0" vertical="center" wrapText="0"/>
    </xf>
    <xf borderId="4" fillId="0" fontId="4" numFmtId="0" xfId="0" applyAlignment="1" applyBorder="1" applyFont="1">
      <alignment horizontal="center" readingOrder="0" shrinkToFit="0" vertical="center" wrapText="0"/>
    </xf>
    <xf borderId="3" fillId="8" fontId="3" numFmtId="0" xfId="0" applyAlignment="1" applyBorder="1" applyFill="1" applyFont="1">
      <alignment horizontal="center" vertical="center"/>
    </xf>
    <xf borderId="2" fillId="0" fontId="4" numFmtId="0" xfId="0" applyAlignment="1" applyBorder="1" applyFont="1">
      <alignment horizontal="center" shrinkToFit="0" vertical="center" wrapText="0"/>
    </xf>
    <xf borderId="3" fillId="0" fontId="4" numFmtId="0" xfId="0" applyAlignment="1" applyBorder="1" applyFont="1">
      <alignment readingOrder="0" shrinkToFit="0" vertical="center" wrapText="0"/>
    </xf>
    <xf borderId="2" fillId="0" fontId="4" numFmtId="0" xfId="0" applyAlignment="1" applyBorder="1" applyFont="1">
      <alignment horizontal="center" vertical="center"/>
    </xf>
    <xf borderId="6" fillId="0" fontId="4" numFmtId="0" xfId="0" applyAlignment="1" applyBorder="1" applyFont="1">
      <alignment readingOrder="0" shrinkToFit="0" vertical="center" wrapText="1"/>
    </xf>
    <xf borderId="5" fillId="7" fontId="5" numFmtId="0" xfId="0" applyAlignment="1" applyBorder="1" applyFont="1">
      <alignment horizontal="center" vertical="center"/>
    </xf>
    <xf borderId="7" fillId="0" fontId="6" numFmtId="0" xfId="0" applyBorder="1" applyFont="1"/>
    <xf borderId="5" fillId="0" fontId="7" numFmtId="0" xfId="0" applyAlignment="1" applyBorder="1" applyFont="1">
      <alignment horizontal="center" readingOrder="0" shrinkToFit="0" vertical="center" wrapText="0"/>
    </xf>
    <xf borderId="2" fillId="0" fontId="7" numFmtId="0" xfId="0" applyAlignment="1" applyBorder="1" applyFont="1">
      <alignment readingOrder="0" shrinkToFit="0" vertical="center" wrapText="1"/>
    </xf>
    <xf borderId="2" fillId="0" fontId="7" numFmtId="0" xfId="0" applyAlignment="1" applyBorder="1" applyFont="1">
      <alignment shrinkToFit="0" vertical="center" wrapText="1"/>
    </xf>
    <xf borderId="3" fillId="8" fontId="3" numFmtId="0" xfId="0" applyAlignment="1" applyBorder="1" applyFont="1">
      <alignment horizontal="center" readingOrder="0" vertical="center"/>
    </xf>
    <xf borderId="8" fillId="7" fontId="3" numFmtId="0" xfId="0" applyAlignment="1" applyBorder="1" applyFont="1">
      <alignment horizontal="center" vertical="center"/>
    </xf>
    <xf borderId="2" fillId="0" fontId="8" numFmtId="49" xfId="0" applyAlignment="1" applyBorder="1" applyFont="1" applyNumberFormat="1">
      <alignment horizontal="center" readingOrder="0" shrinkToFit="0" vertical="center" wrapText="0"/>
    </xf>
    <xf borderId="3" fillId="9" fontId="4" numFmtId="164" xfId="0" applyAlignment="1" applyBorder="1" applyFill="1" applyFont="1" applyNumberFormat="1">
      <alignment horizontal="left" readingOrder="0" shrinkToFit="0" vertical="center" wrapText="0"/>
    </xf>
    <xf borderId="9" fillId="0" fontId="6" numFmtId="0" xfId="0" applyBorder="1" applyFont="1"/>
    <xf borderId="8" fillId="0" fontId="4" numFmtId="0" xfId="0" applyAlignment="1" applyBorder="1" applyFont="1">
      <alignment horizontal="center" vertical="center"/>
    </xf>
    <xf borderId="10" fillId="10" fontId="9" numFmtId="0" xfId="0" applyAlignment="1" applyBorder="1" applyFill="1" applyFont="1">
      <alignment horizontal="center" vertical="center"/>
    </xf>
    <xf borderId="10" fillId="10" fontId="4" numFmtId="0" xfId="0" applyAlignment="1" applyBorder="1" applyFont="1">
      <alignment horizontal="center" vertical="center"/>
    </xf>
    <xf borderId="11" fillId="0" fontId="4" numFmtId="0" xfId="0" applyAlignment="1" applyBorder="1" applyFont="1">
      <alignment horizontal="center" vertical="center"/>
    </xf>
    <xf borderId="10" fillId="10" fontId="3" numFmtId="0" xfId="0" applyAlignment="1" applyBorder="1" applyFont="1">
      <alignment horizontal="center" vertical="center"/>
    </xf>
    <xf borderId="10" fillId="0" fontId="7" numFmtId="0" xfId="0" applyAlignment="1" applyBorder="1" applyFont="1">
      <alignment horizontal="center" readingOrder="0" shrinkToFit="0" vertical="center" wrapText="1"/>
    </xf>
    <xf borderId="10" fillId="0" fontId="7" numFmtId="0" xfId="0" applyAlignment="1" applyBorder="1" applyFont="1">
      <alignment horizontal="center" shrinkToFit="0" vertical="center" wrapText="1"/>
    </xf>
    <xf borderId="12" fillId="7" fontId="3" numFmtId="0" xfId="0" applyAlignment="1" applyBorder="1" applyFont="1">
      <alignment horizontal="center" vertical="center"/>
    </xf>
    <xf borderId="13" fillId="0" fontId="4" numFmtId="0" xfId="0" applyAlignment="1" applyBorder="1" applyFont="1">
      <alignment horizontal="center" vertical="center"/>
    </xf>
    <xf borderId="12" fillId="0" fontId="4" numFmtId="0" xfId="0" applyAlignment="1" applyBorder="1" applyFont="1">
      <alignment horizontal="center" vertical="center"/>
    </xf>
    <xf borderId="14" fillId="10" fontId="3" numFmtId="0" xfId="0" applyAlignment="1" applyBorder="1" applyFont="1">
      <alignment horizontal="center" vertical="center"/>
    </xf>
    <xf borderId="14" fillId="0" fontId="7" numFmtId="0" xfId="0" applyAlignment="1" applyBorder="1" applyFont="1">
      <alignment horizontal="center" readingOrder="0" shrinkToFit="0" vertical="center" wrapText="0"/>
    </xf>
    <xf borderId="14" fillId="0" fontId="7" numFmtId="0" xfId="0" applyAlignment="1" applyBorder="1" applyFont="1">
      <alignment horizontal="center" shrinkToFit="0" vertical="center" wrapText="0"/>
    </xf>
    <xf borderId="14" fillId="10" fontId="3" numFmtId="0" xfId="0" applyAlignment="1" applyBorder="1" applyFont="1">
      <alignment horizontal="center" readingOrder="0" vertical="center"/>
    </xf>
    <xf borderId="14" fillId="0" fontId="4" numFmtId="165" xfId="0" applyAlignment="1" applyBorder="1" applyFont="1" applyNumberFormat="1">
      <alignment horizontal="center" readingOrder="0" shrinkToFit="0" vertical="center" wrapText="0"/>
    </xf>
    <xf borderId="14" fillId="0" fontId="4" numFmtId="165" xfId="0" applyAlignment="1" applyBorder="1" applyFont="1" applyNumberFormat="1">
      <alignment horizontal="center" shrinkToFit="0" vertical="center" wrapText="0"/>
    </xf>
    <xf borderId="14" fillId="0" fontId="4" numFmtId="165" xfId="0" applyAlignment="1" applyBorder="1" applyFont="1" applyNumberFormat="1">
      <alignment horizontal="center" readingOrder="0" shrinkToFit="0" vertical="center" wrapText="0"/>
    </xf>
    <xf borderId="14" fillId="0" fontId="4" numFmtId="165" xfId="0" applyAlignment="1" applyBorder="1" applyFont="1" applyNumberFormat="1">
      <alignment horizontal="center" shrinkToFit="0" vertical="center" wrapText="0"/>
    </xf>
    <xf borderId="10" fillId="10" fontId="3" numFmtId="0" xfId="0" applyAlignment="1" applyBorder="1" applyFont="1">
      <alignment horizontal="center" readingOrder="0" vertical="center"/>
    </xf>
    <xf borderId="4" fillId="0" fontId="7" numFmtId="0" xfId="0" applyAlignment="1" applyBorder="1" applyFont="1">
      <alignment readingOrder="0" shrinkToFit="0" vertical="center" wrapText="1"/>
    </xf>
    <xf borderId="10" fillId="0" fontId="4" numFmtId="166" xfId="0" applyAlignment="1" applyBorder="1" applyFont="1" applyNumberFormat="1">
      <alignment horizontal="center" readingOrder="0" shrinkToFit="0" vertical="center" wrapText="0"/>
    </xf>
    <xf borderId="10" fillId="0" fontId="4" numFmtId="166" xfId="0" applyAlignment="1" applyBorder="1" applyFont="1" applyNumberFormat="1">
      <alignment horizontal="center" shrinkToFit="0" vertical="center" wrapText="0"/>
    </xf>
    <xf borderId="15" fillId="11" fontId="10" numFmtId="0" xfId="0" applyAlignment="1" applyBorder="1" applyFill="1" applyFont="1">
      <alignment vertical="center"/>
    </xf>
    <xf borderId="16" fillId="12" fontId="2" numFmtId="0" xfId="0" applyAlignment="1" applyBorder="1" applyFill="1" applyFont="1">
      <alignment vertical="center"/>
    </xf>
    <xf borderId="4" fillId="7" fontId="3" numFmtId="0" xfId="0" applyAlignment="1" applyBorder="1" applyFont="1">
      <alignment horizontal="center" vertical="center"/>
    </xf>
    <xf borderId="4" fillId="0" fontId="4" numFmtId="0" xfId="0" applyAlignment="1" applyBorder="1" applyFont="1">
      <alignment horizontal="center" readingOrder="0" shrinkToFit="0" vertical="center" wrapText="1"/>
    </xf>
    <xf borderId="17" fillId="13" fontId="4" numFmtId="0" xfId="0" applyAlignment="1" applyBorder="1" applyFill="1" applyFont="1">
      <alignment horizontal="center" vertical="center"/>
    </xf>
    <xf borderId="15" fillId="0" fontId="11" numFmtId="0" xfId="0" applyAlignment="1" applyBorder="1" applyFont="1">
      <alignment horizontal="center" readingOrder="0" shrinkToFit="0" vertical="center" wrapText="1"/>
    </xf>
    <xf borderId="18" fillId="0" fontId="11" numFmtId="0" xfId="0" applyAlignment="1" applyBorder="1" applyFont="1">
      <alignment horizontal="center" shrinkToFit="0" vertical="center" wrapText="1"/>
    </xf>
    <xf borderId="19" fillId="0" fontId="7" numFmtId="0" xfId="0" applyAlignment="1" applyBorder="1" applyFont="1">
      <alignment horizontal="center" readingOrder="0" vertical="center"/>
    </xf>
    <xf borderId="16" fillId="0" fontId="7" numFmtId="0" xfId="0" applyAlignment="1" applyBorder="1" applyFont="1">
      <alignment horizontal="left" readingOrder="0" vertical="center"/>
    </xf>
    <xf borderId="20" fillId="0" fontId="6" numFmtId="0" xfId="0" applyBorder="1" applyFont="1"/>
    <xf borderId="4" fillId="0" fontId="4" numFmtId="0" xfId="0" applyAlignment="1" applyBorder="1" applyFont="1">
      <alignment horizontal="center" shrinkToFit="0" vertical="center" wrapText="1"/>
    </xf>
    <xf borderId="19" fillId="0" fontId="7" numFmtId="0" xfId="0" applyAlignment="1" applyBorder="1" applyFont="1">
      <alignment horizontal="left" readingOrder="0" shrinkToFit="0" vertical="center" wrapText="1"/>
    </xf>
    <xf borderId="21" fillId="0" fontId="6" numFmtId="0" xfId="0" applyBorder="1" applyFont="1"/>
    <xf borderId="22" fillId="0" fontId="6" numFmtId="0" xfId="0" applyBorder="1" applyFont="1"/>
    <xf borderId="5" fillId="0" fontId="8" numFmtId="49" xfId="0" applyAlignment="1" applyBorder="1" applyFont="1" applyNumberFormat="1">
      <alignment horizontal="center" shrinkToFit="0" vertical="center" wrapText="0"/>
    </xf>
    <xf borderId="15" fillId="0" fontId="11" numFmtId="0" xfId="0" applyAlignment="1" applyBorder="1" applyFont="1">
      <alignment horizontal="center" shrinkToFit="0" vertical="center" wrapText="1"/>
    </xf>
    <xf borderId="5" fillId="0" fontId="8" numFmtId="49" xfId="0" applyAlignment="1" applyBorder="1" applyFont="1" applyNumberFormat="1">
      <alignment horizontal="center" readingOrder="0" shrinkToFit="0" vertical="center" wrapText="0"/>
    </xf>
    <xf borderId="23" fillId="0" fontId="6" numFmtId="0" xfId="0" applyBorder="1" applyFont="1"/>
    <xf borderId="24" fillId="0" fontId="6" numFmtId="0" xfId="0" applyBorder="1" applyFont="1"/>
    <xf borderId="25" fillId="7" fontId="3" numFmtId="0" xfId="0" applyAlignment="1" applyBorder="1" applyFont="1">
      <alignment horizontal="center" vertical="center"/>
    </xf>
    <xf borderId="5" fillId="0" fontId="4" numFmtId="167" xfId="0" applyAlignment="1" applyBorder="1" applyFont="1" applyNumberFormat="1">
      <alignment horizontal="center" readingOrder="0" shrinkToFit="0" vertical="center" wrapText="0"/>
    </xf>
    <xf borderId="26" fillId="0" fontId="6" numFmtId="0" xfId="0" applyBorder="1" applyFont="1"/>
    <xf borderId="12" fillId="0" fontId="4" numFmtId="168" xfId="0" applyAlignment="1" applyBorder="1" applyFont="1" applyNumberFormat="1">
      <alignment horizontal="center" readingOrder="0" shrinkToFit="0" vertical="center" wrapText="0"/>
    </xf>
    <xf borderId="27" fillId="0" fontId="12" numFmtId="0" xfId="0" applyAlignment="1" applyBorder="1" applyFont="1">
      <alignment horizontal="left" readingOrder="0" vertical="bottom"/>
    </xf>
    <xf borderId="27" fillId="0" fontId="13" numFmtId="0" xfId="0" applyAlignment="1" applyBorder="1" applyFont="1">
      <alignment horizontal="left" readingOrder="0" vertical="bottom"/>
    </xf>
    <xf borderId="27" fillId="0" fontId="14" numFmtId="0" xfId="0" applyAlignment="1" applyBorder="1" applyFont="1">
      <alignment horizontal="left" vertical="bottom"/>
    </xf>
    <xf borderId="0" fillId="0" fontId="15" numFmtId="0" xfId="0" applyAlignment="1" applyFont="1">
      <alignment horizontal="left" vertical="center"/>
    </xf>
    <xf borderId="28" fillId="5" fontId="2" numFmtId="0" xfId="0" applyAlignment="1" applyBorder="1" applyFont="1">
      <alignment vertical="center"/>
    </xf>
    <xf borderId="29" fillId="5" fontId="4" numFmtId="0" xfId="0" applyBorder="1" applyFont="1"/>
    <xf borderId="5" fillId="0" fontId="4" numFmtId="0" xfId="0" applyAlignment="1" applyBorder="1" applyFont="1">
      <alignment horizontal="center" shrinkToFit="0" vertical="center" wrapText="0"/>
    </xf>
    <xf borderId="30" fillId="0" fontId="16" numFmtId="0" xfId="0" applyAlignment="1" applyBorder="1" applyFont="1">
      <alignment vertical="bottom"/>
    </xf>
    <xf borderId="30" fillId="0" fontId="16" numFmtId="0" xfId="0" applyAlignment="1" applyBorder="1" applyFont="1">
      <alignment vertical="bottom"/>
    </xf>
    <xf borderId="31" fillId="14" fontId="16" numFmtId="0" xfId="0" applyAlignment="1" applyBorder="1" applyFill="1" applyFont="1">
      <alignment vertical="bottom"/>
    </xf>
    <xf borderId="32" fillId="14" fontId="16" numFmtId="0" xfId="0" applyAlignment="1" applyBorder="1" applyFont="1">
      <alignment vertical="bottom"/>
    </xf>
    <xf borderId="0" fillId="0" fontId="16" numFmtId="0" xfId="0" applyAlignment="1" applyFont="1">
      <alignment vertical="bottom"/>
    </xf>
    <xf borderId="32" fillId="14" fontId="17" numFmtId="0" xfId="0" applyAlignment="1" applyBorder="1" applyFont="1">
      <alignment horizontal="center" vertical="bottom"/>
    </xf>
    <xf borderId="5" fillId="0" fontId="7" numFmtId="0" xfId="0" applyAlignment="1" applyBorder="1" applyFont="1">
      <alignment horizontal="center" shrinkToFit="0" vertical="center" wrapText="1"/>
    </xf>
    <xf borderId="32" fillId="14" fontId="17" numFmtId="0" xfId="0" applyAlignment="1" applyBorder="1" applyFont="1">
      <alignment horizontal="center" vertical="bottom"/>
    </xf>
    <xf borderId="0" fillId="0" fontId="4" numFmtId="169" xfId="0" applyAlignment="1" applyFont="1" applyNumberFormat="1">
      <alignment readingOrder="0"/>
    </xf>
    <xf borderId="31" fillId="0" fontId="18" numFmtId="0" xfId="0" applyAlignment="1" applyBorder="1" applyFont="1">
      <alignment vertical="bottom"/>
    </xf>
    <xf borderId="32" fillId="0" fontId="16" numFmtId="0" xfId="0" applyAlignment="1" applyBorder="1" applyFont="1">
      <alignment vertical="bottom"/>
    </xf>
    <xf borderId="32" fillId="0" fontId="16" numFmtId="0" xfId="0" applyAlignment="1" applyBorder="1" applyFont="1">
      <alignment horizontal="center" readingOrder="0"/>
    </xf>
    <xf borderId="32" fillId="0" fontId="16" numFmtId="0" xfId="0" applyAlignment="1" applyBorder="1" applyFont="1">
      <alignment readingOrder="0" vertical="bottom"/>
    </xf>
    <xf borderId="0" fillId="0" fontId="16" numFmtId="0" xfId="0" applyAlignment="1" applyFont="1">
      <alignment horizontal="center" vertical="bottom"/>
    </xf>
    <xf borderId="0" fillId="0" fontId="4" numFmtId="14" xfId="0" applyAlignment="1" applyFont="1" applyNumberFormat="1">
      <alignment readingOrder="0"/>
    </xf>
    <xf borderId="3" fillId="4" fontId="2" numFmtId="0" xfId="0" applyAlignment="1" applyBorder="1" applyFont="1">
      <alignment horizontal="center" vertical="center"/>
    </xf>
    <xf borderId="0" fillId="0" fontId="4" numFmtId="0" xfId="0" applyAlignment="1" applyFont="1">
      <alignment horizontal="center" vertical="center"/>
    </xf>
    <xf borderId="33" fillId="8" fontId="3" numFmtId="0" xfId="0" applyAlignment="1" applyBorder="1" applyFont="1">
      <alignment horizontal="center" vertical="center"/>
    </xf>
    <xf borderId="4" fillId="0" fontId="4" numFmtId="0" xfId="0" applyAlignment="1" applyBorder="1" applyFont="1">
      <alignment readingOrder="0" shrinkToFit="0" vertical="center" wrapText="0"/>
    </xf>
    <xf borderId="5" fillId="0" fontId="4" numFmtId="0" xfId="0" applyAlignment="1" applyBorder="1" applyFont="1">
      <alignment readingOrder="0" shrinkToFit="0" vertical="center" wrapText="1"/>
    </xf>
    <xf borderId="4" fillId="5" fontId="2" numFmtId="0" xfId="0" applyAlignment="1" applyBorder="1" applyFont="1">
      <alignment horizontal="center" vertical="center"/>
    </xf>
    <xf borderId="33" fillId="0" fontId="4" numFmtId="0" xfId="0" applyAlignment="1" applyBorder="1" applyFont="1">
      <alignment readingOrder="0" shrinkToFit="0" vertical="center" wrapText="0"/>
    </xf>
    <xf borderId="8" fillId="0" fontId="6" numFmtId="0" xfId="0" applyBorder="1" applyFont="1"/>
    <xf borderId="34" fillId="0" fontId="4" numFmtId="0" xfId="0" applyAlignment="1" applyBorder="1" applyFont="1">
      <alignment readingOrder="0" shrinkToFit="0" vertical="center" wrapText="0"/>
    </xf>
    <xf borderId="2" fillId="3" fontId="2" numFmtId="0" xfId="0" applyAlignment="1" applyBorder="1" applyFont="1">
      <alignment horizontal="center" vertical="center"/>
    </xf>
    <xf borderId="6" fillId="8" fontId="3" numFmtId="0" xfId="0" applyAlignment="1" applyBorder="1" applyFont="1">
      <alignment horizontal="center" vertical="center"/>
    </xf>
    <xf borderId="35" fillId="0" fontId="4" numFmtId="0" xfId="0" applyAlignment="1" applyBorder="1" applyFont="1">
      <alignment readingOrder="0" shrinkToFit="0" vertical="center" wrapText="0"/>
    </xf>
    <xf borderId="4" fillId="8" fontId="3" numFmtId="0" xfId="0" applyAlignment="1" applyBorder="1" applyFont="1">
      <alignment horizontal="center" readingOrder="0" vertical="center"/>
    </xf>
    <xf borderId="4" fillId="0" fontId="4" numFmtId="164" xfId="0" applyAlignment="1" applyBorder="1" applyFont="1" applyNumberFormat="1">
      <alignment horizontal="left" readingOrder="0" shrinkToFit="0" vertical="center" wrapText="0"/>
    </xf>
    <xf borderId="12" fillId="0" fontId="6" numFmtId="0" xfId="0" applyBorder="1" applyFont="1"/>
    <xf borderId="2" fillId="0" fontId="19" numFmtId="49" xfId="0" applyAlignment="1" applyBorder="1" applyFont="1" applyNumberFormat="1">
      <alignment horizontal="center" readingOrder="0" shrinkToFit="0" vertical="center" wrapText="0"/>
    </xf>
    <xf borderId="4" fillId="0" fontId="7" numFmtId="0" xfId="0" applyAlignment="1" applyBorder="1" applyFont="1">
      <alignment horizontal="left" shrinkToFit="0" vertical="center" wrapText="1"/>
    </xf>
    <xf borderId="5" fillId="0" fontId="20" numFmtId="0" xfId="0" applyAlignment="1" applyBorder="1" applyFont="1">
      <alignment horizontal="center" shrinkToFit="0" vertical="center" wrapText="0"/>
    </xf>
    <xf borderId="5" fillId="0" fontId="20" numFmtId="0" xfId="0" applyAlignment="1" applyBorder="1" applyFont="1">
      <alignment horizontal="center" readingOrder="0" shrinkToFit="0" vertical="center" wrapText="0"/>
    </xf>
    <xf borderId="5" fillId="0" fontId="20" numFmtId="170" xfId="0" applyAlignment="1" applyBorder="1" applyFont="1" applyNumberFormat="1">
      <alignment horizontal="center" readingOrder="0" shrinkToFit="0" vertical="center" wrapText="0"/>
    </xf>
    <xf borderId="1" fillId="2" fontId="1" numFmtId="0" xfId="0" applyAlignment="1" applyBorder="1" applyFont="1">
      <alignment horizontal="center" shrinkToFit="0" vertical="center" wrapText="0"/>
    </xf>
    <xf borderId="1" fillId="2" fontId="2" numFmtId="0" xfId="0" applyAlignment="1" applyBorder="1" applyFont="1">
      <alignment horizontal="center" vertical="center"/>
    </xf>
    <xf borderId="26" fillId="7" fontId="3" numFmtId="0" xfId="0" applyAlignment="1" applyBorder="1" applyFont="1">
      <alignment horizontal="center" readingOrder="0" vertical="center"/>
    </xf>
    <xf borderId="12" fillId="0" fontId="4" numFmtId="168" xfId="0" applyAlignment="1" applyBorder="1" applyFont="1" applyNumberFormat="1">
      <alignment horizontal="center" readingOrder="0" shrinkToFit="0" vertical="center" wrapText="0"/>
    </xf>
    <xf borderId="15" fillId="11" fontId="10" numFmtId="0" xfId="0" applyAlignment="1" applyBorder="1" applyFont="1">
      <alignment horizontal="center" vertical="center"/>
    </xf>
    <xf borderId="16" fillId="12" fontId="2" numFmtId="0" xfId="0" applyAlignment="1" applyBorder="1" applyFont="1">
      <alignment horizontal="center" vertical="center"/>
    </xf>
    <xf borderId="36" fillId="0" fontId="7" numFmtId="0" xfId="0" applyAlignment="1" applyBorder="1" applyFont="1">
      <alignment horizontal="left" readingOrder="0" shrinkToFit="0" vertical="center" wrapText="1"/>
    </xf>
    <xf borderId="5" fillId="0" fontId="4" numFmtId="167" xfId="0" applyAlignment="1" applyBorder="1" applyFont="1" applyNumberFormat="1">
      <alignment horizontal="center" shrinkToFit="0" vertical="center" wrapText="0"/>
    </xf>
    <xf borderId="12" fillId="0" fontId="4" numFmtId="168" xfId="0" applyAlignment="1" applyBorder="1" applyFont="1" applyNumberFormat="1">
      <alignment horizontal="center" shrinkToFit="0" vertical="center" wrapText="0"/>
    </xf>
    <xf borderId="37" fillId="3" fontId="2" numFmtId="0" xfId="0" applyAlignment="1" applyBorder="1" applyFont="1">
      <alignment vertical="center"/>
    </xf>
    <xf borderId="38" fillId="3" fontId="4" numFmtId="0" xfId="0" applyBorder="1" applyFont="1"/>
    <xf borderId="5" fillId="0" fontId="4" numFmtId="0" xfId="0" applyAlignment="1" applyBorder="1" applyFont="1">
      <alignment horizontal="center" readingOrder="0" shrinkToFit="0" vertical="center" wrapText="0"/>
    </xf>
    <xf borderId="5" fillId="0" fontId="7" numFmtId="0" xfId="0" applyAlignment="1" applyBorder="1" applyFont="1">
      <alignment horizontal="center" readingOrder="0" shrinkToFit="0" vertical="center" wrapText="1"/>
    </xf>
    <xf borderId="4" fillId="0" fontId="7" numFmtId="0" xfId="0" applyAlignment="1" applyBorder="1" applyFont="1">
      <alignment horizontal="left" readingOrder="0" shrinkToFit="0" vertical="center" wrapText="1"/>
    </xf>
    <xf borderId="2" fillId="0" fontId="7" numFmtId="0" xfId="0" applyAlignment="1" applyBorder="1" applyFont="1">
      <alignment horizontal="left" shrinkToFit="0" vertical="center" wrapText="1"/>
    </xf>
    <xf borderId="2" fillId="0" fontId="8" numFmtId="49" xfId="0" applyAlignment="1" applyBorder="1" applyFont="1" applyNumberFormat="1">
      <alignment horizontal="center" shrinkToFit="0" vertical="center" wrapText="0"/>
    </xf>
    <xf borderId="5" fillId="0" fontId="20" numFmtId="49" xfId="0" applyAlignment="1" applyBorder="1" applyFont="1" applyNumberFormat="1">
      <alignment horizontal="center" shrinkToFit="0" vertical="center" wrapText="0"/>
    </xf>
    <xf borderId="5" fillId="0" fontId="20" numFmtId="49" xfId="0" applyAlignment="1" applyBorder="1" applyFont="1" applyNumberFormat="1">
      <alignment horizontal="center" readingOrder="0" shrinkToFit="0" vertical="center" wrapText="0"/>
    </xf>
    <xf borderId="5" fillId="0" fontId="4" numFmtId="171" xfId="0" applyAlignment="1" applyBorder="1" applyFont="1" applyNumberFormat="1">
      <alignment horizontal="center" readingOrder="0" shrinkToFit="0" vertical="center" wrapText="0"/>
    </xf>
    <xf borderId="39" fillId="2" fontId="4" numFmtId="0" xfId="0" applyBorder="1" applyFont="1"/>
    <xf borderId="2" fillId="0" fontId="7" numFmtId="0" xfId="0" applyAlignment="1" applyBorder="1" applyFont="1">
      <alignment horizontal="left" readingOrder="0" shrinkToFit="0" vertical="center" wrapText="1"/>
    </xf>
    <xf borderId="10" fillId="0" fontId="4" numFmtId="172" xfId="0" applyAlignment="1" applyBorder="1" applyFont="1" applyNumberFormat="1">
      <alignment horizontal="center" readingOrder="0" shrinkToFit="0" vertical="center" wrapText="0"/>
    </xf>
    <xf borderId="10" fillId="0" fontId="4" numFmtId="172" xfId="0" applyAlignment="1" applyBorder="1" applyFont="1" applyNumberFormat="1">
      <alignment horizontal="center" shrinkToFit="0" vertical="center" wrapText="0"/>
    </xf>
    <xf borderId="18" fillId="11" fontId="2" numFmtId="0" xfId="0" applyAlignment="1" applyBorder="1" applyFont="1">
      <alignment vertical="center"/>
    </xf>
    <xf borderId="10" fillId="0" fontId="4" numFmtId="172" xfId="0" applyAlignment="1" applyBorder="1" applyFont="1" applyNumberFormat="1">
      <alignment horizontal="center" readingOrder="0" shrinkToFit="0" vertical="center" wrapText="0"/>
    </xf>
    <xf borderId="40" fillId="11" fontId="4" numFmtId="0" xfId="0" applyBorder="1" applyFont="1"/>
    <xf borderId="10" fillId="0" fontId="4" numFmtId="172" xfId="0" applyAlignment="1" applyBorder="1" applyFont="1" applyNumberFormat="1">
      <alignment horizontal="center" shrinkToFit="0" vertical="center" wrapText="0"/>
    </xf>
    <xf borderId="0" fillId="12" fontId="2" numFmtId="0" xfId="0" applyAlignment="1" applyFont="1">
      <alignment vertical="center"/>
    </xf>
    <xf borderId="0" fillId="12" fontId="4" numFmtId="0" xfId="0" applyFont="1"/>
    <xf borderId="16" fillId="0" fontId="7" numFmtId="0" xfId="0" applyAlignment="1" applyBorder="1" applyFont="1">
      <alignment horizontal="center" readingOrder="0" vertical="center"/>
    </xf>
    <xf borderId="41" fillId="0" fontId="7" numFmtId="0" xfId="0" applyAlignment="1" applyBorder="1" applyFont="1">
      <alignment horizontal="left" readingOrder="0" vertical="center"/>
    </xf>
    <xf borderId="42" fillId="0" fontId="6" numFmtId="0" xfId="0" applyBorder="1" applyFont="1"/>
    <xf borderId="16" fillId="0" fontId="7" numFmtId="0" xfId="0" applyAlignment="1" applyBorder="1" applyFont="1">
      <alignment horizontal="center" vertical="center"/>
    </xf>
    <xf borderId="41" fillId="0" fontId="7" numFmtId="0" xfId="0" applyAlignment="1" applyBorder="1" applyFont="1">
      <alignment horizontal="left" vertical="center"/>
    </xf>
    <xf borderId="43" fillId="0" fontId="6" numFmtId="0" xfId="0" applyBorder="1" applyFont="1"/>
    <xf borderId="44" fillId="0" fontId="6" numFmtId="0" xfId="0" applyBorder="1" applyFont="1"/>
    <xf borderId="34" fillId="4" fontId="2" numFmtId="0" xfId="0" applyAlignment="1" applyBorder="1" applyFont="1">
      <alignment vertical="center"/>
    </xf>
    <xf borderId="45" fillId="4" fontId="4" numFmtId="0" xfId="0" applyBorder="1" applyFont="1"/>
    <xf borderId="19" fillId="0" fontId="7" numFmtId="0" xfId="0" applyAlignment="1" applyBorder="1" applyFont="1">
      <alignment horizontal="left" shrinkToFit="0" vertical="center" wrapText="1"/>
    </xf>
    <xf borderId="46" fillId="0" fontId="6" numFmtId="0" xfId="0" applyBorder="1" applyFont="1"/>
    <xf borderId="45" fillId="0" fontId="6" numFmtId="0" xfId="0" applyBorder="1" applyFont="1"/>
    <xf borderId="35" fillId="0" fontId="4" numFmtId="0" xfId="0" applyAlignment="1" applyBorder="1" applyFont="1">
      <alignment readingOrder="0" shrinkToFit="0" vertical="center" wrapText="1"/>
    </xf>
    <xf borderId="47" fillId="0" fontId="6" numFmtId="0" xfId="0" applyBorder="1" applyFont="1"/>
    <xf borderId="48" fillId="0" fontId="6" numFmtId="0" xfId="0" applyBorder="1" applyFont="1"/>
    <xf borderId="49" fillId="0" fontId="6" numFmtId="0" xfId="0" applyBorder="1" applyFont="1"/>
    <xf borderId="50" fillId="0" fontId="6" numFmtId="0" xfId="0" applyBorder="1" applyFont="1"/>
    <xf borderId="34" fillId="0" fontId="4" numFmtId="0" xfId="0" applyAlignment="1" applyBorder="1" applyFont="1">
      <alignment shrinkToFit="0" vertical="center" wrapText="0"/>
    </xf>
    <xf borderId="35" fillId="0" fontId="4" numFmtId="0" xfId="0" applyAlignment="1" applyBorder="1" applyFont="1">
      <alignment shrinkToFit="0" vertical="center" wrapText="1"/>
    </xf>
    <xf borderId="34" fillId="0" fontId="4" numFmtId="14" xfId="0" applyAlignment="1" applyBorder="1" applyFont="1" applyNumberFormat="1">
      <alignment horizontal="left" readingOrder="0" shrinkToFit="0" vertical="center" wrapText="0"/>
    </xf>
    <xf borderId="33" fillId="0" fontId="6" numFmtId="0" xfId="0" applyBorder="1" applyFont="1"/>
    <xf borderId="51" fillId="0" fontId="6" numFmtId="0" xfId="0" applyBorder="1" applyFont="1"/>
    <xf borderId="52" fillId="0" fontId="6" numFmtId="0" xfId="0" applyBorder="1" applyFont="1"/>
    <xf borderId="34" fillId="0" fontId="4" numFmtId="164" xfId="0" applyAlignment="1" applyBorder="1" applyFont="1" applyNumberFormat="1">
      <alignment horizontal="left"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0.xml.rels><?xml version="1.0" encoding="UTF-8" standalone="yes"?><Relationships xmlns="http://schemas.openxmlformats.org/package/2006/relationships"><Relationship Id="rId11" Type="http://schemas.openxmlformats.org/officeDocument/2006/relationships/image" Target="../media/image5.jpg"/><Relationship Id="rId10" Type="http://schemas.openxmlformats.org/officeDocument/2006/relationships/image" Target="../media/image11.jpg"/><Relationship Id="rId13" Type="http://schemas.openxmlformats.org/officeDocument/2006/relationships/image" Target="../media/image4.jpg"/><Relationship Id="rId12" Type="http://schemas.openxmlformats.org/officeDocument/2006/relationships/image" Target="../media/image17.jpg"/><Relationship Id="rId1" Type="http://schemas.openxmlformats.org/officeDocument/2006/relationships/image" Target="../media/image13.jpg"/><Relationship Id="rId2" Type="http://schemas.openxmlformats.org/officeDocument/2006/relationships/image" Target="../media/image7.jpg"/><Relationship Id="rId3" Type="http://schemas.openxmlformats.org/officeDocument/2006/relationships/image" Target="../media/image10.jpg"/><Relationship Id="rId4" Type="http://schemas.openxmlformats.org/officeDocument/2006/relationships/image" Target="../media/image18.jpg"/><Relationship Id="rId9" Type="http://schemas.openxmlformats.org/officeDocument/2006/relationships/image" Target="../media/image6.jpg"/><Relationship Id="rId15" Type="http://schemas.openxmlformats.org/officeDocument/2006/relationships/image" Target="../media/image16.jpg"/><Relationship Id="rId14" Type="http://schemas.openxmlformats.org/officeDocument/2006/relationships/image" Target="../media/image9.jpg"/><Relationship Id="rId17" Type="http://schemas.openxmlformats.org/officeDocument/2006/relationships/image" Target="../media/image15.jpg"/><Relationship Id="rId16" Type="http://schemas.openxmlformats.org/officeDocument/2006/relationships/image" Target="../media/image14.jpg"/><Relationship Id="rId5" Type="http://schemas.openxmlformats.org/officeDocument/2006/relationships/image" Target="../media/image3.jpg"/><Relationship Id="rId6" Type="http://schemas.openxmlformats.org/officeDocument/2006/relationships/image" Target="../media/image2.jpg"/><Relationship Id="rId18" Type="http://schemas.openxmlformats.org/officeDocument/2006/relationships/image" Target="../media/image8.jpg"/><Relationship Id="rId7" Type="http://schemas.openxmlformats.org/officeDocument/2006/relationships/image" Target="../media/image1.jpg"/><Relationship Id="rId8" Type="http://schemas.openxmlformats.org/officeDocument/2006/relationships/image" Target="../media/image12.jpg"/></Relationships>
</file>

<file path=xl/drawings/_rels/drawing2.xml.rels><?xml version="1.0" encoding="UTF-8" standalone="yes"?><Relationships xmlns="http://schemas.openxmlformats.org/package/2006/relationships"><Relationship Id="rId11" Type="http://schemas.openxmlformats.org/officeDocument/2006/relationships/image" Target="../media/image5.jpg"/><Relationship Id="rId10" Type="http://schemas.openxmlformats.org/officeDocument/2006/relationships/image" Target="../media/image11.jpg"/><Relationship Id="rId13" Type="http://schemas.openxmlformats.org/officeDocument/2006/relationships/image" Target="../media/image4.jpg"/><Relationship Id="rId12" Type="http://schemas.openxmlformats.org/officeDocument/2006/relationships/image" Target="../media/image17.jpg"/><Relationship Id="rId1" Type="http://schemas.openxmlformats.org/officeDocument/2006/relationships/image" Target="../media/image13.jpg"/><Relationship Id="rId2" Type="http://schemas.openxmlformats.org/officeDocument/2006/relationships/image" Target="../media/image7.jpg"/><Relationship Id="rId3" Type="http://schemas.openxmlformats.org/officeDocument/2006/relationships/image" Target="../media/image10.jpg"/><Relationship Id="rId4" Type="http://schemas.openxmlformats.org/officeDocument/2006/relationships/image" Target="../media/image18.jpg"/><Relationship Id="rId9" Type="http://schemas.openxmlformats.org/officeDocument/2006/relationships/image" Target="../media/image6.jpg"/><Relationship Id="rId15" Type="http://schemas.openxmlformats.org/officeDocument/2006/relationships/image" Target="../media/image16.jpg"/><Relationship Id="rId14" Type="http://schemas.openxmlformats.org/officeDocument/2006/relationships/image" Target="../media/image9.jpg"/><Relationship Id="rId17" Type="http://schemas.openxmlformats.org/officeDocument/2006/relationships/image" Target="../media/image15.jpg"/><Relationship Id="rId16" Type="http://schemas.openxmlformats.org/officeDocument/2006/relationships/image" Target="../media/image14.jpg"/><Relationship Id="rId5" Type="http://schemas.openxmlformats.org/officeDocument/2006/relationships/image" Target="../media/image3.jpg"/><Relationship Id="rId6" Type="http://schemas.openxmlformats.org/officeDocument/2006/relationships/image" Target="../media/image2.jpg"/><Relationship Id="rId18" Type="http://schemas.openxmlformats.org/officeDocument/2006/relationships/image" Target="../media/image8.jpg"/><Relationship Id="rId7" Type="http://schemas.openxmlformats.org/officeDocument/2006/relationships/image" Target="../media/image1.jpg"/><Relationship Id="rId8" Type="http://schemas.openxmlformats.org/officeDocument/2006/relationships/image" Target="../media/image1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09625"/>
    <xdr:pic>
      <xdr:nvPicPr>
        <xdr:cNvPr id="0" name="image13.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809625"/>
    <xdr:pic>
      <xdr:nvPicPr>
        <xdr:cNvPr id="0" name="image7.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09625"/>
    <xdr:pic>
      <xdr:nvPicPr>
        <xdr:cNvPr id="0" name="image10.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809625"/>
    <xdr:pic>
      <xdr:nvPicPr>
        <xdr:cNvPr id="0" name="image18.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3</xdr:row>
      <xdr:rowOff>0</xdr:rowOff>
    </xdr:from>
    <xdr:ext cx="1247775" cy="809625"/>
    <xdr:pic>
      <xdr:nvPicPr>
        <xdr:cNvPr id="0" name="image3.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3</xdr:row>
      <xdr:rowOff>0</xdr:rowOff>
    </xdr:from>
    <xdr:ext cx="1247775" cy="809625"/>
    <xdr:pic>
      <xdr:nvPicPr>
        <xdr:cNvPr id="0" name="image2.jp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5</xdr:row>
      <xdr:rowOff>0</xdr:rowOff>
    </xdr:from>
    <xdr:ext cx="1247775" cy="809625"/>
    <xdr:pic>
      <xdr:nvPicPr>
        <xdr:cNvPr id="0" name="image1.jpg"/>
        <xdr:cNvPicPr preferRelativeResize="0"/>
      </xdr:nvPicPr>
      <xdr:blipFill>
        <a:blip cstate="print" r:embed="rId7"/>
        <a:stretch>
          <a:fillRect/>
        </a:stretch>
      </xdr:blipFill>
      <xdr:spPr>
        <a:prstGeom prst="rect">
          <a:avLst/>
        </a:prstGeom>
        <a:noFill/>
      </xdr:spPr>
    </xdr:pic>
    <xdr:clientData fLocksWithSheet="0"/>
  </xdr:oneCellAnchor>
  <xdr:oneCellAnchor>
    <xdr:from>
      <xdr:col>2</xdr:col>
      <xdr:colOff>0</xdr:colOff>
      <xdr:row>5</xdr:row>
      <xdr:rowOff>0</xdr:rowOff>
    </xdr:from>
    <xdr:ext cx="1247775" cy="809625"/>
    <xdr:pic>
      <xdr:nvPicPr>
        <xdr:cNvPr id="0" name="image12.jpg"/>
        <xdr:cNvPicPr preferRelativeResize="0"/>
      </xdr:nvPicPr>
      <xdr:blipFill>
        <a:blip cstate="print" r:embed="rId8"/>
        <a:stretch>
          <a:fillRect/>
        </a:stretch>
      </xdr:blipFill>
      <xdr:spPr>
        <a:prstGeom prst="rect">
          <a:avLst/>
        </a:prstGeom>
        <a:noFill/>
      </xdr:spPr>
    </xdr:pic>
    <xdr:clientData fLocksWithSheet="0"/>
  </xdr:oneCellAnchor>
  <xdr:oneCellAnchor>
    <xdr:from>
      <xdr:col>3</xdr:col>
      <xdr:colOff>0</xdr:colOff>
      <xdr:row>5</xdr:row>
      <xdr:rowOff>0</xdr:rowOff>
    </xdr:from>
    <xdr:ext cx="1247775" cy="809625"/>
    <xdr:pic>
      <xdr:nvPicPr>
        <xdr:cNvPr id="0" name="image6.jpg"/>
        <xdr:cNvPicPr preferRelativeResize="0"/>
      </xdr:nvPicPr>
      <xdr:blipFill>
        <a:blip cstate="print" r:embed="rId9"/>
        <a:stretch>
          <a:fillRect/>
        </a:stretch>
      </xdr:blipFill>
      <xdr:spPr>
        <a:prstGeom prst="rect">
          <a:avLst/>
        </a:prstGeom>
        <a:noFill/>
      </xdr:spPr>
    </xdr:pic>
    <xdr:clientData fLocksWithSheet="0"/>
  </xdr:oneCellAnchor>
  <xdr:oneCellAnchor>
    <xdr:from>
      <xdr:col>4</xdr:col>
      <xdr:colOff>0</xdr:colOff>
      <xdr:row>5</xdr:row>
      <xdr:rowOff>0</xdr:rowOff>
    </xdr:from>
    <xdr:ext cx="1247775" cy="809625"/>
    <xdr:pic>
      <xdr:nvPicPr>
        <xdr:cNvPr id="0" name="image11.jpg"/>
        <xdr:cNvPicPr preferRelativeResize="0"/>
      </xdr:nvPicPr>
      <xdr:blipFill>
        <a:blip cstate="print" r:embed="rId10"/>
        <a:stretch>
          <a:fillRect/>
        </a:stretch>
      </xdr:blipFill>
      <xdr:spPr>
        <a:prstGeom prst="rect">
          <a:avLst/>
        </a:prstGeom>
        <a:noFill/>
      </xdr:spPr>
    </xdr:pic>
    <xdr:clientData fLocksWithSheet="0"/>
  </xdr:oneCellAnchor>
  <xdr:oneCellAnchor>
    <xdr:from>
      <xdr:col>5</xdr:col>
      <xdr:colOff>0</xdr:colOff>
      <xdr:row>5</xdr:row>
      <xdr:rowOff>0</xdr:rowOff>
    </xdr:from>
    <xdr:ext cx="1247775" cy="809625"/>
    <xdr:pic>
      <xdr:nvPicPr>
        <xdr:cNvPr id="0" name="image5.jpg"/>
        <xdr:cNvPicPr preferRelativeResize="0"/>
      </xdr:nvPicPr>
      <xdr:blipFill>
        <a:blip cstate="print" r:embed="rId11"/>
        <a:stretch>
          <a:fillRect/>
        </a:stretch>
      </xdr:blipFill>
      <xdr:spPr>
        <a:prstGeom prst="rect">
          <a:avLst/>
        </a:prstGeom>
        <a:noFill/>
      </xdr:spPr>
    </xdr:pic>
    <xdr:clientData fLocksWithSheet="0"/>
  </xdr:oneCellAnchor>
  <xdr:oneCellAnchor>
    <xdr:from>
      <xdr:col>6</xdr:col>
      <xdr:colOff>0</xdr:colOff>
      <xdr:row>5</xdr:row>
      <xdr:rowOff>0</xdr:rowOff>
    </xdr:from>
    <xdr:ext cx="1247775" cy="809625"/>
    <xdr:pic>
      <xdr:nvPicPr>
        <xdr:cNvPr id="0" name="image17.jpg"/>
        <xdr:cNvPicPr preferRelativeResize="0"/>
      </xdr:nvPicPr>
      <xdr:blipFill>
        <a:blip cstate="print" r:embed="rId12"/>
        <a:stretch>
          <a:fillRect/>
        </a:stretch>
      </xdr:blipFill>
      <xdr:spPr>
        <a:prstGeom prst="rect">
          <a:avLst/>
        </a:prstGeom>
        <a:noFill/>
      </xdr:spPr>
    </xdr:pic>
    <xdr:clientData fLocksWithSheet="0"/>
  </xdr:oneCellAnchor>
  <xdr:oneCellAnchor>
    <xdr:from>
      <xdr:col>1</xdr:col>
      <xdr:colOff>0</xdr:colOff>
      <xdr:row>7</xdr:row>
      <xdr:rowOff>0</xdr:rowOff>
    </xdr:from>
    <xdr:ext cx="1247775" cy="809625"/>
    <xdr:pic>
      <xdr:nvPicPr>
        <xdr:cNvPr id="0" name="image4.jpg"/>
        <xdr:cNvPicPr preferRelativeResize="0"/>
      </xdr:nvPicPr>
      <xdr:blipFill>
        <a:blip cstate="print" r:embed="rId13"/>
        <a:stretch>
          <a:fillRect/>
        </a:stretch>
      </xdr:blipFill>
      <xdr:spPr>
        <a:prstGeom prst="rect">
          <a:avLst/>
        </a:prstGeom>
        <a:noFill/>
      </xdr:spPr>
    </xdr:pic>
    <xdr:clientData fLocksWithSheet="0"/>
  </xdr:oneCellAnchor>
  <xdr:oneCellAnchor>
    <xdr:from>
      <xdr:col>2</xdr:col>
      <xdr:colOff>0</xdr:colOff>
      <xdr:row>7</xdr:row>
      <xdr:rowOff>0</xdr:rowOff>
    </xdr:from>
    <xdr:ext cx="1247775" cy="809625"/>
    <xdr:pic>
      <xdr:nvPicPr>
        <xdr:cNvPr id="0" name="image9.jpg"/>
        <xdr:cNvPicPr preferRelativeResize="0"/>
      </xdr:nvPicPr>
      <xdr:blipFill>
        <a:blip cstate="print" r:embed="rId14"/>
        <a:stretch>
          <a:fillRect/>
        </a:stretch>
      </xdr:blipFill>
      <xdr:spPr>
        <a:prstGeom prst="rect">
          <a:avLst/>
        </a:prstGeom>
        <a:noFill/>
      </xdr:spPr>
    </xdr:pic>
    <xdr:clientData fLocksWithSheet="0"/>
  </xdr:oneCellAnchor>
  <xdr:oneCellAnchor>
    <xdr:from>
      <xdr:col>3</xdr:col>
      <xdr:colOff>0</xdr:colOff>
      <xdr:row>7</xdr:row>
      <xdr:rowOff>0</xdr:rowOff>
    </xdr:from>
    <xdr:ext cx="1247775" cy="809625"/>
    <xdr:pic>
      <xdr:nvPicPr>
        <xdr:cNvPr id="0" name="image16.jpg"/>
        <xdr:cNvPicPr preferRelativeResize="0"/>
      </xdr:nvPicPr>
      <xdr:blipFill>
        <a:blip cstate="print" r:embed="rId15"/>
        <a:stretch>
          <a:fillRect/>
        </a:stretch>
      </xdr:blipFill>
      <xdr:spPr>
        <a:prstGeom prst="rect">
          <a:avLst/>
        </a:prstGeom>
        <a:noFill/>
      </xdr:spPr>
    </xdr:pic>
    <xdr:clientData fLocksWithSheet="0"/>
  </xdr:oneCellAnchor>
  <xdr:oneCellAnchor>
    <xdr:from>
      <xdr:col>4</xdr:col>
      <xdr:colOff>0</xdr:colOff>
      <xdr:row>7</xdr:row>
      <xdr:rowOff>0</xdr:rowOff>
    </xdr:from>
    <xdr:ext cx="1247775" cy="809625"/>
    <xdr:pic>
      <xdr:nvPicPr>
        <xdr:cNvPr id="0" name="image14.jpg"/>
        <xdr:cNvPicPr preferRelativeResize="0"/>
      </xdr:nvPicPr>
      <xdr:blipFill>
        <a:blip cstate="print" r:embed="rId16"/>
        <a:stretch>
          <a:fillRect/>
        </a:stretch>
      </xdr:blipFill>
      <xdr:spPr>
        <a:prstGeom prst="rect">
          <a:avLst/>
        </a:prstGeom>
        <a:noFill/>
      </xdr:spPr>
    </xdr:pic>
    <xdr:clientData fLocksWithSheet="0"/>
  </xdr:oneCellAnchor>
  <xdr:oneCellAnchor>
    <xdr:from>
      <xdr:col>5</xdr:col>
      <xdr:colOff>0</xdr:colOff>
      <xdr:row>7</xdr:row>
      <xdr:rowOff>0</xdr:rowOff>
    </xdr:from>
    <xdr:ext cx="1247775" cy="809625"/>
    <xdr:pic>
      <xdr:nvPicPr>
        <xdr:cNvPr id="0" name="image15.jpg"/>
        <xdr:cNvPicPr preferRelativeResize="0"/>
      </xdr:nvPicPr>
      <xdr:blipFill>
        <a:blip cstate="print" r:embed="rId17"/>
        <a:stretch>
          <a:fillRect/>
        </a:stretch>
      </xdr:blipFill>
      <xdr:spPr>
        <a:prstGeom prst="rect">
          <a:avLst/>
        </a:prstGeom>
        <a:noFill/>
      </xdr:spPr>
    </xdr:pic>
    <xdr:clientData fLocksWithSheet="0"/>
  </xdr:oneCellAnchor>
  <xdr:oneCellAnchor>
    <xdr:from>
      <xdr:col>6</xdr:col>
      <xdr:colOff>0</xdr:colOff>
      <xdr:row>7</xdr:row>
      <xdr:rowOff>0</xdr:rowOff>
    </xdr:from>
    <xdr:ext cx="1247775" cy="809625"/>
    <xdr:pic>
      <xdr:nvPicPr>
        <xdr:cNvPr id="0" name="image8.jpg"/>
        <xdr:cNvPicPr preferRelativeResize="0"/>
      </xdr:nvPicPr>
      <xdr:blipFill>
        <a:blip cstate="print" r:embed="rId18"/>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09625"/>
    <xdr:pic>
      <xdr:nvPicPr>
        <xdr:cNvPr id="0" name="image13.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809625"/>
    <xdr:pic>
      <xdr:nvPicPr>
        <xdr:cNvPr id="0" name="image7.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09625"/>
    <xdr:pic>
      <xdr:nvPicPr>
        <xdr:cNvPr id="0" name="image10.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809625"/>
    <xdr:pic>
      <xdr:nvPicPr>
        <xdr:cNvPr id="0" name="image18.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3</xdr:row>
      <xdr:rowOff>0</xdr:rowOff>
    </xdr:from>
    <xdr:ext cx="1247775" cy="809625"/>
    <xdr:pic>
      <xdr:nvPicPr>
        <xdr:cNvPr id="0" name="image3.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3</xdr:row>
      <xdr:rowOff>0</xdr:rowOff>
    </xdr:from>
    <xdr:ext cx="1247775" cy="809625"/>
    <xdr:pic>
      <xdr:nvPicPr>
        <xdr:cNvPr id="0" name="image2.jp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5</xdr:row>
      <xdr:rowOff>0</xdr:rowOff>
    </xdr:from>
    <xdr:ext cx="1247775" cy="809625"/>
    <xdr:pic>
      <xdr:nvPicPr>
        <xdr:cNvPr id="0" name="image1.jpg"/>
        <xdr:cNvPicPr preferRelativeResize="0"/>
      </xdr:nvPicPr>
      <xdr:blipFill>
        <a:blip cstate="print" r:embed="rId7"/>
        <a:stretch>
          <a:fillRect/>
        </a:stretch>
      </xdr:blipFill>
      <xdr:spPr>
        <a:prstGeom prst="rect">
          <a:avLst/>
        </a:prstGeom>
        <a:noFill/>
      </xdr:spPr>
    </xdr:pic>
    <xdr:clientData fLocksWithSheet="0"/>
  </xdr:oneCellAnchor>
  <xdr:oneCellAnchor>
    <xdr:from>
      <xdr:col>2</xdr:col>
      <xdr:colOff>0</xdr:colOff>
      <xdr:row>5</xdr:row>
      <xdr:rowOff>0</xdr:rowOff>
    </xdr:from>
    <xdr:ext cx="1247775" cy="809625"/>
    <xdr:pic>
      <xdr:nvPicPr>
        <xdr:cNvPr id="0" name="image12.jpg"/>
        <xdr:cNvPicPr preferRelativeResize="0"/>
      </xdr:nvPicPr>
      <xdr:blipFill>
        <a:blip cstate="print" r:embed="rId8"/>
        <a:stretch>
          <a:fillRect/>
        </a:stretch>
      </xdr:blipFill>
      <xdr:spPr>
        <a:prstGeom prst="rect">
          <a:avLst/>
        </a:prstGeom>
        <a:noFill/>
      </xdr:spPr>
    </xdr:pic>
    <xdr:clientData fLocksWithSheet="0"/>
  </xdr:oneCellAnchor>
  <xdr:oneCellAnchor>
    <xdr:from>
      <xdr:col>3</xdr:col>
      <xdr:colOff>0</xdr:colOff>
      <xdr:row>5</xdr:row>
      <xdr:rowOff>0</xdr:rowOff>
    </xdr:from>
    <xdr:ext cx="1247775" cy="809625"/>
    <xdr:pic>
      <xdr:nvPicPr>
        <xdr:cNvPr id="0" name="image6.jpg"/>
        <xdr:cNvPicPr preferRelativeResize="0"/>
      </xdr:nvPicPr>
      <xdr:blipFill>
        <a:blip cstate="print" r:embed="rId9"/>
        <a:stretch>
          <a:fillRect/>
        </a:stretch>
      </xdr:blipFill>
      <xdr:spPr>
        <a:prstGeom prst="rect">
          <a:avLst/>
        </a:prstGeom>
        <a:noFill/>
      </xdr:spPr>
    </xdr:pic>
    <xdr:clientData fLocksWithSheet="0"/>
  </xdr:oneCellAnchor>
  <xdr:oneCellAnchor>
    <xdr:from>
      <xdr:col>4</xdr:col>
      <xdr:colOff>0</xdr:colOff>
      <xdr:row>5</xdr:row>
      <xdr:rowOff>0</xdr:rowOff>
    </xdr:from>
    <xdr:ext cx="1247775" cy="809625"/>
    <xdr:pic>
      <xdr:nvPicPr>
        <xdr:cNvPr id="0" name="image11.jpg"/>
        <xdr:cNvPicPr preferRelativeResize="0"/>
      </xdr:nvPicPr>
      <xdr:blipFill>
        <a:blip cstate="print" r:embed="rId10"/>
        <a:stretch>
          <a:fillRect/>
        </a:stretch>
      </xdr:blipFill>
      <xdr:spPr>
        <a:prstGeom prst="rect">
          <a:avLst/>
        </a:prstGeom>
        <a:noFill/>
      </xdr:spPr>
    </xdr:pic>
    <xdr:clientData fLocksWithSheet="0"/>
  </xdr:oneCellAnchor>
  <xdr:oneCellAnchor>
    <xdr:from>
      <xdr:col>5</xdr:col>
      <xdr:colOff>0</xdr:colOff>
      <xdr:row>5</xdr:row>
      <xdr:rowOff>0</xdr:rowOff>
    </xdr:from>
    <xdr:ext cx="1247775" cy="809625"/>
    <xdr:pic>
      <xdr:nvPicPr>
        <xdr:cNvPr id="0" name="image5.jpg"/>
        <xdr:cNvPicPr preferRelativeResize="0"/>
      </xdr:nvPicPr>
      <xdr:blipFill>
        <a:blip cstate="print" r:embed="rId11"/>
        <a:stretch>
          <a:fillRect/>
        </a:stretch>
      </xdr:blipFill>
      <xdr:spPr>
        <a:prstGeom prst="rect">
          <a:avLst/>
        </a:prstGeom>
        <a:noFill/>
      </xdr:spPr>
    </xdr:pic>
    <xdr:clientData fLocksWithSheet="0"/>
  </xdr:oneCellAnchor>
  <xdr:oneCellAnchor>
    <xdr:from>
      <xdr:col>6</xdr:col>
      <xdr:colOff>0</xdr:colOff>
      <xdr:row>5</xdr:row>
      <xdr:rowOff>0</xdr:rowOff>
    </xdr:from>
    <xdr:ext cx="1247775" cy="809625"/>
    <xdr:pic>
      <xdr:nvPicPr>
        <xdr:cNvPr id="0" name="image17.jpg"/>
        <xdr:cNvPicPr preferRelativeResize="0"/>
      </xdr:nvPicPr>
      <xdr:blipFill>
        <a:blip cstate="print" r:embed="rId12"/>
        <a:stretch>
          <a:fillRect/>
        </a:stretch>
      </xdr:blipFill>
      <xdr:spPr>
        <a:prstGeom prst="rect">
          <a:avLst/>
        </a:prstGeom>
        <a:noFill/>
      </xdr:spPr>
    </xdr:pic>
    <xdr:clientData fLocksWithSheet="0"/>
  </xdr:oneCellAnchor>
  <xdr:oneCellAnchor>
    <xdr:from>
      <xdr:col>1</xdr:col>
      <xdr:colOff>0</xdr:colOff>
      <xdr:row>7</xdr:row>
      <xdr:rowOff>0</xdr:rowOff>
    </xdr:from>
    <xdr:ext cx="1247775" cy="809625"/>
    <xdr:pic>
      <xdr:nvPicPr>
        <xdr:cNvPr id="0" name="image4.jpg"/>
        <xdr:cNvPicPr preferRelativeResize="0"/>
      </xdr:nvPicPr>
      <xdr:blipFill>
        <a:blip cstate="print" r:embed="rId13"/>
        <a:stretch>
          <a:fillRect/>
        </a:stretch>
      </xdr:blipFill>
      <xdr:spPr>
        <a:prstGeom prst="rect">
          <a:avLst/>
        </a:prstGeom>
        <a:noFill/>
      </xdr:spPr>
    </xdr:pic>
    <xdr:clientData fLocksWithSheet="0"/>
  </xdr:oneCellAnchor>
  <xdr:oneCellAnchor>
    <xdr:from>
      <xdr:col>2</xdr:col>
      <xdr:colOff>0</xdr:colOff>
      <xdr:row>7</xdr:row>
      <xdr:rowOff>0</xdr:rowOff>
    </xdr:from>
    <xdr:ext cx="1247775" cy="809625"/>
    <xdr:pic>
      <xdr:nvPicPr>
        <xdr:cNvPr id="0" name="image9.jpg"/>
        <xdr:cNvPicPr preferRelativeResize="0"/>
      </xdr:nvPicPr>
      <xdr:blipFill>
        <a:blip cstate="print" r:embed="rId14"/>
        <a:stretch>
          <a:fillRect/>
        </a:stretch>
      </xdr:blipFill>
      <xdr:spPr>
        <a:prstGeom prst="rect">
          <a:avLst/>
        </a:prstGeom>
        <a:noFill/>
      </xdr:spPr>
    </xdr:pic>
    <xdr:clientData fLocksWithSheet="0"/>
  </xdr:oneCellAnchor>
  <xdr:oneCellAnchor>
    <xdr:from>
      <xdr:col>3</xdr:col>
      <xdr:colOff>0</xdr:colOff>
      <xdr:row>7</xdr:row>
      <xdr:rowOff>0</xdr:rowOff>
    </xdr:from>
    <xdr:ext cx="1247775" cy="809625"/>
    <xdr:pic>
      <xdr:nvPicPr>
        <xdr:cNvPr id="0" name="image16.jpg"/>
        <xdr:cNvPicPr preferRelativeResize="0"/>
      </xdr:nvPicPr>
      <xdr:blipFill>
        <a:blip cstate="print" r:embed="rId15"/>
        <a:stretch>
          <a:fillRect/>
        </a:stretch>
      </xdr:blipFill>
      <xdr:spPr>
        <a:prstGeom prst="rect">
          <a:avLst/>
        </a:prstGeom>
        <a:noFill/>
      </xdr:spPr>
    </xdr:pic>
    <xdr:clientData fLocksWithSheet="0"/>
  </xdr:oneCellAnchor>
  <xdr:oneCellAnchor>
    <xdr:from>
      <xdr:col>4</xdr:col>
      <xdr:colOff>0</xdr:colOff>
      <xdr:row>7</xdr:row>
      <xdr:rowOff>0</xdr:rowOff>
    </xdr:from>
    <xdr:ext cx="1247775" cy="809625"/>
    <xdr:pic>
      <xdr:nvPicPr>
        <xdr:cNvPr id="0" name="image14.jpg"/>
        <xdr:cNvPicPr preferRelativeResize="0"/>
      </xdr:nvPicPr>
      <xdr:blipFill>
        <a:blip cstate="print" r:embed="rId16"/>
        <a:stretch>
          <a:fillRect/>
        </a:stretch>
      </xdr:blipFill>
      <xdr:spPr>
        <a:prstGeom prst="rect">
          <a:avLst/>
        </a:prstGeom>
        <a:noFill/>
      </xdr:spPr>
    </xdr:pic>
    <xdr:clientData fLocksWithSheet="0"/>
  </xdr:oneCellAnchor>
  <xdr:oneCellAnchor>
    <xdr:from>
      <xdr:col>5</xdr:col>
      <xdr:colOff>0</xdr:colOff>
      <xdr:row>7</xdr:row>
      <xdr:rowOff>0</xdr:rowOff>
    </xdr:from>
    <xdr:ext cx="1247775" cy="809625"/>
    <xdr:pic>
      <xdr:nvPicPr>
        <xdr:cNvPr id="0" name="image15.jpg"/>
        <xdr:cNvPicPr preferRelativeResize="0"/>
      </xdr:nvPicPr>
      <xdr:blipFill>
        <a:blip cstate="print" r:embed="rId17"/>
        <a:stretch>
          <a:fillRect/>
        </a:stretch>
      </xdr:blipFill>
      <xdr:spPr>
        <a:prstGeom prst="rect">
          <a:avLst/>
        </a:prstGeom>
        <a:noFill/>
      </xdr:spPr>
    </xdr:pic>
    <xdr:clientData fLocksWithSheet="0"/>
  </xdr:oneCellAnchor>
  <xdr:oneCellAnchor>
    <xdr:from>
      <xdr:col>6</xdr:col>
      <xdr:colOff>0</xdr:colOff>
      <xdr:row>7</xdr:row>
      <xdr:rowOff>0</xdr:rowOff>
    </xdr:from>
    <xdr:ext cx="1247775" cy="809625"/>
    <xdr:pic>
      <xdr:nvPicPr>
        <xdr:cNvPr id="0" name="image8.jpg"/>
        <xdr:cNvPicPr preferRelativeResize="0"/>
      </xdr:nvPicPr>
      <xdr:blipFill>
        <a:blip cstate="print" r:embed="rId18"/>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114300</xdr:colOff>
      <xdr:row>0</xdr:row>
      <xdr:rowOff>171450</xdr:rowOff>
    </xdr:from>
    <xdr:ext cx="1123950" cy="390525"/>
    <xdr:sp>
      <xdr:nvSpPr>
        <xdr:cNvPr id="3" name="Shape 3"/>
        <xdr:cNvSpPr/>
      </xdr:nvSpPr>
      <xdr:spPr>
        <a:xfrm>
          <a:off x="343125" y="949275"/>
          <a:ext cx="1100700" cy="370200"/>
        </a:xfrm>
        <a:prstGeom prst="bevel">
          <a:avLst>
            <a:gd fmla="val 12500" name="adj"/>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lang="en-US" sz="1400"/>
            <a:t>更新</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4" t="str">
        <f>IFERROR(__xludf.DUMMYFUNCTION("IMPORTRANGE(""https://docs.google.com/spreadsheets/d/1vsTcEcugRZXGU84Ng3dXvNCAOD3CAaUTEbnnM7tyUJg/edit?usp=sharing"",""施設概要!A1"")"),"施設概要")</f>
        <v>施設概要</v>
      </c>
    </row>
    <row r="2" ht="22.5" customHeight="1">
      <c r="A2" s="10" t="str">
        <f>IFERROR(__xludf.DUMMYFUNCTION("IMPORTRANGE(""https://docs.google.com/spreadsheets/d/1vsTcEcugRZXGU84Ng3dXvNCAOD3CAaUTEbnnM7tyUJg/edit?usp=sharing"",""施設概要!A2"")"),"所在地")</f>
        <v>所在地</v>
      </c>
      <c r="B2" s="12" t="s">
        <v>7</v>
      </c>
      <c r="C2" s="14" t="s">
        <v>11</v>
      </c>
    </row>
    <row r="3" ht="22.5" customHeight="1">
      <c r="A3" s="10" t="str">
        <f>IFERROR(__xludf.DUMMYFUNCTION("IMPORTRANGE(""https://docs.google.com/spreadsheets/d/1vsTcEcugRZXGU84Ng3dXvNCAOD3CAaUTEbnnM7tyUJg/edit?usp=sharing"",""施設概要!A3"")"),"給食部門名")</f>
        <v>給食部門名</v>
      </c>
      <c r="B3" s="12"/>
      <c r="C3" s="16"/>
    </row>
    <row r="4" ht="22.5" customHeight="1">
      <c r="A4" s="10" t="str">
        <f>IFERROR(__xludf.DUMMYFUNCTION("IMPORTRANGE(""https://docs.google.com/spreadsheets/d/1vsTcEcugRZXGU84Ng3dXvNCAOD3CAaUTEbnnM7tyUJg/edit?usp=sharing"",""施設概要!A4"")"),"電話")</f>
        <v>電話</v>
      </c>
      <c r="B4" s="12" t="s">
        <v>14</v>
      </c>
      <c r="C4" s="16"/>
    </row>
    <row r="5" ht="22.5" customHeight="1">
      <c r="A5" s="10" t="str">
        <f>IFERROR(__xludf.DUMMYFUNCTION("IMPORTRANGE(""https://docs.google.com/spreadsheets/d/1vsTcEcugRZXGU84Ng3dXvNCAOD3CAaUTEbnnM7tyUJg/edit?usp=sharing"",""施設概要!A5"")"),"FAX")</f>
        <v>FAX</v>
      </c>
      <c r="B5" s="12" t="s">
        <v>18</v>
      </c>
      <c r="C5" s="16"/>
    </row>
    <row r="6" ht="22.5" customHeight="1">
      <c r="A6" s="20" t="str">
        <f>IFERROR(__xludf.DUMMYFUNCTION("IMPORTRANGE(""https://docs.google.com/spreadsheets/d/1vsTcEcugRZXGU84Ng3dXvNCAOD3CAaUTEbnnM7tyUJg/edit?usp=sharing"",""施設概要!A6"")"),"更新日")</f>
        <v>更新日</v>
      </c>
      <c r="B6" s="23">
        <v>45782.8293234375</v>
      </c>
      <c r="C6" s="24"/>
    </row>
  </sheetData>
  <mergeCells count="1">
    <mergeCell ref="C2:C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97" t="str">
        <f>IFERROR(__xludf.DUMMYFUNCTION("IMPORTRANGE(""https://docs.google.com/spreadsheets/d/1vsTcEcugRZXGU84Ng3dXvNCAOD3CAaUTEbnnM7tyUJg/edit?usp=sharing"",""おかず形態一覧表!A1"")"),"1. おかず形態一覧表")</f>
        <v>1. おかず形態一覧表</v>
      </c>
      <c r="B1" s="93"/>
      <c r="C1" s="93"/>
      <c r="D1" s="93"/>
      <c r="E1" s="93"/>
      <c r="F1" s="93"/>
      <c r="G1" s="93"/>
      <c r="H1" s="93"/>
    </row>
    <row r="2" ht="22.5" customHeight="1">
      <c r="A2" s="7" t="str">
        <f>IFERROR(__xludf.DUMMYFUNCTION("IMPORTRANGE(""https://docs.google.com/spreadsheets/d/1vsTcEcugRZXGU84Ng3dXvNCAOD3CAaUTEbnnM7tyUJg/edit?usp=sharing"",""おかず形態一覧表!A2"")"),"食種名称")</f>
        <v>食種名称</v>
      </c>
      <c r="B2" s="9" t="s">
        <v>1</v>
      </c>
      <c r="C2" s="9" t="s">
        <v>5</v>
      </c>
      <c r="D2" s="9" t="s">
        <v>6</v>
      </c>
      <c r="E2" s="9" t="s">
        <v>8</v>
      </c>
      <c r="F2" s="9" t="s">
        <v>9</v>
      </c>
      <c r="G2" s="9" t="s">
        <v>10</v>
      </c>
      <c r="H2" s="9"/>
    </row>
    <row r="3" ht="18.75" customHeight="1">
      <c r="A3" s="15" t="str">
        <f>IFERROR(__xludf.DUMMYFUNCTION("IMPORTRANGE(""https://docs.google.com/spreadsheets/d/1vsTcEcugRZXGU84Ng3dXvNCAOD3CAaUTEbnnM7tyUJg/edit?usp=sharing"",""おかず形態一覧表!A3"")"),"肉のおかず")</f>
        <v>肉のおかず</v>
      </c>
      <c r="B3" s="17" t="s">
        <v>12</v>
      </c>
      <c r="C3" s="17" t="s">
        <v>12</v>
      </c>
      <c r="D3" s="17" t="s">
        <v>12</v>
      </c>
      <c r="E3" s="17" t="s">
        <v>12</v>
      </c>
      <c r="F3" s="17" t="s">
        <v>12</v>
      </c>
      <c r="G3" s="17" t="s">
        <v>12</v>
      </c>
      <c r="H3" s="17"/>
    </row>
    <row r="4" ht="67.5" customHeight="1">
      <c r="A4" s="21" t="str">
        <f>IFERROR(__xludf.DUMMYFUNCTION("IMPORTRANGE(""https://docs.google.com/spreadsheets/d/1vsTcEcugRZXGU84Ng3dXvNCAOD3CAaUTEbnnM7tyUJg/edit?usp=sharing"",""おかず形態一覧表!A4"")"),"画像")</f>
        <v>画像</v>
      </c>
      <c r="B4" s="25"/>
      <c r="C4" s="25"/>
      <c r="D4" s="25"/>
      <c r="E4" s="25"/>
      <c r="F4" s="25"/>
      <c r="G4" s="25"/>
      <c r="H4" s="25"/>
    </row>
    <row r="5" ht="18.75" customHeight="1">
      <c r="A5" s="15" t="str">
        <f>IFERROR(__xludf.DUMMYFUNCTION("IMPORTRANGE(""https://docs.google.com/spreadsheets/d/1vsTcEcugRZXGU84Ng3dXvNCAOD3CAaUTEbnnM7tyUJg/edit?usp=sharing"",""おかず形態一覧表!A5"")"),"魚のおかず")</f>
        <v>魚のおかず</v>
      </c>
      <c r="B5" s="17" t="s">
        <v>19</v>
      </c>
      <c r="C5" s="17" t="s">
        <v>19</v>
      </c>
      <c r="D5" s="17" t="s">
        <v>19</v>
      </c>
      <c r="E5" s="17" t="s">
        <v>19</v>
      </c>
      <c r="F5" s="17" t="s">
        <v>19</v>
      </c>
      <c r="G5" s="17" t="s">
        <v>19</v>
      </c>
      <c r="H5" s="17"/>
    </row>
    <row r="6" ht="67.5" customHeight="1">
      <c r="A6" s="21" t="str">
        <f>IFERROR(__xludf.DUMMYFUNCTION("IMPORTRANGE(""https://docs.google.com/spreadsheets/d/1vsTcEcugRZXGU84Ng3dXvNCAOD3CAaUTEbnnM7tyUJg/edit?usp=sharing"",""おかず形態一覧表!A6"")"),"画像")</f>
        <v>画像</v>
      </c>
      <c r="B6" s="28"/>
      <c r="C6" s="25"/>
      <c r="D6" s="25"/>
      <c r="E6" s="25"/>
      <c r="F6" s="25"/>
      <c r="G6" s="25"/>
      <c r="H6" s="25"/>
    </row>
    <row r="7" ht="18.75" customHeight="1">
      <c r="A7" s="15" t="str">
        <f>IFERROR(__xludf.DUMMYFUNCTION("IMPORTRANGE(""https://docs.google.com/spreadsheets/d/1vsTcEcugRZXGU84Ng3dXvNCAOD3CAaUTEbnnM7tyUJg/edit?usp=sharing"",""おかず形態一覧表!A7"")"),"野菜のおかず")</f>
        <v>野菜のおかず</v>
      </c>
      <c r="B7" s="17" t="s">
        <v>20</v>
      </c>
      <c r="C7" s="17" t="s">
        <v>20</v>
      </c>
      <c r="D7" s="17" t="s">
        <v>20</v>
      </c>
      <c r="E7" s="17" t="s">
        <v>20</v>
      </c>
      <c r="F7" s="17" t="s">
        <v>20</v>
      </c>
      <c r="G7" s="17" t="s">
        <v>20</v>
      </c>
      <c r="H7" s="17"/>
    </row>
    <row r="8" ht="67.5" customHeight="1">
      <c r="A8" s="32" t="str">
        <f>IFERROR(__xludf.DUMMYFUNCTION("IMPORTRANGE(""https://docs.google.com/spreadsheets/d/1vsTcEcugRZXGU84Ng3dXvNCAOD3CAaUTEbnnM7tyUJg/edit?usp=sharing"",""おかず形態一覧表!A8"")"),"画像")</f>
        <v>画像</v>
      </c>
      <c r="B8" s="33"/>
      <c r="C8" s="34"/>
      <c r="D8" s="34"/>
      <c r="E8" s="34"/>
      <c r="F8" s="34"/>
      <c r="G8" s="34"/>
      <c r="H8" s="34"/>
    </row>
    <row r="9" ht="112.5" customHeight="1">
      <c r="A9" s="32" t="str">
        <f>IFERROR(__xludf.DUMMYFUNCTION("IMPORTRANGE(""https://docs.google.com/spreadsheets/d/1vsTcEcugRZXGU84Ng3dXvNCAOD3CAaUTEbnnM7tyUJg/edit?usp=sharing"",""おかず形態一覧表!A9"")"),"内容")</f>
        <v>内容</v>
      </c>
      <c r="B9" s="44" t="s">
        <v>23</v>
      </c>
      <c r="C9" s="44" t="s">
        <v>25</v>
      </c>
      <c r="D9" s="44" t="s">
        <v>26</v>
      </c>
      <c r="E9" s="44" t="s">
        <v>28</v>
      </c>
      <c r="F9" s="44" t="s">
        <v>29</v>
      </c>
      <c r="G9" s="44" t="s">
        <v>30</v>
      </c>
      <c r="H9" s="44"/>
    </row>
    <row r="10" ht="45.0" customHeight="1">
      <c r="A10" s="49" t="str">
        <f>IFERROR(__xludf.DUMMYFUNCTION("IMPORTRANGE(""https://docs.google.com/spreadsheets/d/1vsTcEcugRZXGU84Ng3dXvNCAOD3CAaUTEbnnM7tyUJg/edit?usp=sharing"",""おかず形態一覧表!A10"")"),"大きさ・形状")</f>
        <v>大きさ・形状</v>
      </c>
      <c r="B10" s="50" t="s">
        <v>31</v>
      </c>
      <c r="C10" s="50" t="s">
        <v>32</v>
      </c>
      <c r="D10" s="50" t="s">
        <v>34</v>
      </c>
      <c r="E10" s="50" t="s">
        <v>35</v>
      </c>
      <c r="F10" s="50" t="s">
        <v>36</v>
      </c>
      <c r="G10" s="50" t="s">
        <v>37</v>
      </c>
      <c r="H10" s="50"/>
    </row>
    <row r="11" ht="45.0" customHeight="1">
      <c r="A11" s="49" t="str">
        <f>IFERROR(__xludf.DUMMYFUNCTION("IMPORTRANGE(""https://docs.google.com/spreadsheets/d/1vsTcEcugRZXGU84Ng3dXvNCAOD3CAaUTEbnnM7tyUJg/edit?usp=sharing"",""おかず形態一覧表!A11"")"),"咀嚼の必要性")</f>
        <v>咀嚼の必要性</v>
      </c>
      <c r="B11" s="57"/>
      <c r="C11" s="50"/>
      <c r="D11" s="50"/>
      <c r="E11" s="50" t="s">
        <v>39</v>
      </c>
      <c r="F11" s="50" t="s">
        <v>40</v>
      </c>
      <c r="G11" s="50" t="s">
        <v>40</v>
      </c>
      <c r="H11" s="50"/>
    </row>
    <row r="12" ht="22.5" customHeight="1">
      <c r="A12" s="49" t="str">
        <f>IFERROR(__xludf.DUMMYFUNCTION("IMPORTRANGE(""https://docs.google.com/spreadsheets/d/1vsTcEcugRZXGU84Ng3dXvNCAOD3CAaUTEbnnM7tyUJg/edit?usp=sharing"",""おかず形態一覧表!A12"")"),"学会分類2021")</f>
        <v>学会分類2021</v>
      </c>
      <c r="B12" s="109"/>
      <c r="C12" s="110"/>
      <c r="D12" s="110"/>
      <c r="E12" s="110">
        <v>4.0</v>
      </c>
      <c r="F12" s="111">
        <v>45690.0</v>
      </c>
      <c r="G12" s="111">
        <v>45689.0</v>
      </c>
      <c r="H12" s="111"/>
    </row>
    <row r="13" ht="22.5" customHeight="1">
      <c r="A13" s="66" t="str">
        <f>IFERROR(__xludf.DUMMYFUNCTION("IMPORTRANGE(""https://docs.google.com/spreadsheets/d/1vsTcEcugRZXGU84Ng3dXvNCAOD3CAaUTEbnnM7tyUJg/edit?usp=sharing"",""おかず形態一覧表!A13"")"),"栄養量目安")</f>
        <v>栄養量目安</v>
      </c>
      <c r="B13" s="67" t="s">
        <v>45</v>
      </c>
      <c r="C13" s="67" t="s">
        <v>45</v>
      </c>
      <c r="D13" s="67" t="s">
        <v>45</v>
      </c>
      <c r="E13" s="67" t="s">
        <v>46</v>
      </c>
      <c r="F13" s="67" t="s">
        <v>46</v>
      </c>
      <c r="G13" s="67" t="s">
        <v>4</v>
      </c>
      <c r="H13" s="67"/>
    </row>
    <row r="14" ht="22.5" customHeight="1">
      <c r="A14" s="114" t="s">
        <v>58</v>
      </c>
      <c r="B14" s="115">
        <v>1450.0</v>
      </c>
      <c r="C14" s="115">
        <v>1450.0</v>
      </c>
      <c r="D14" s="115">
        <v>1450.0</v>
      </c>
      <c r="E14" s="115">
        <v>1350.0</v>
      </c>
      <c r="F14" s="115">
        <v>1350.0</v>
      </c>
      <c r="G14" s="115">
        <v>1200.0</v>
      </c>
      <c r="H14" s="115"/>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01" t="str">
        <f>IFERROR(__xludf.DUMMYFUNCTION("IMPORTRANGE(""https://docs.google.com/spreadsheets/d/1vsTcEcugRZXGU84Ng3dXvNCAOD3CAaUTEbnnM7tyUJg/edit?usp=sharing"",""主食一覧!A1"")"),"2. 主食一覧")</f>
        <v>2. 主食一覧</v>
      </c>
      <c r="B1" s="93"/>
      <c r="C1" s="93"/>
      <c r="D1" s="93"/>
      <c r="E1" s="93"/>
      <c r="F1" s="93"/>
      <c r="G1" s="93"/>
      <c r="H1" s="93"/>
    </row>
    <row r="2" ht="22.5" customHeight="1">
      <c r="A2" s="6" t="str">
        <f>IFERROR(__xludf.DUMMYFUNCTION("IMPORTRANGE(""https://docs.google.com/spreadsheets/d/1vsTcEcugRZXGU84Ng3dXvNCAOD3CAaUTEbnnM7tyUJg/edit?usp=sharing"",""主食一覧!A2"")"),"主食名称")</f>
        <v>主食名称</v>
      </c>
      <c r="B2" s="8" t="s">
        <v>0</v>
      </c>
      <c r="C2" s="8" t="s">
        <v>2</v>
      </c>
      <c r="D2" s="8" t="s">
        <v>3</v>
      </c>
      <c r="E2" s="8" t="s">
        <v>4</v>
      </c>
      <c r="F2" s="8"/>
      <c r="G2" s="8"/>
      <c r="H2" s="11"/>
    </row>
    <row r="3" ht="67.5" customHeight="1">
      <c r="A3" s="6" t="str">
        <f>IFERROR(__xludf.DUMMYFUNCTION("IMPORTRANGE(""https://docs.google.com/spreadsheets/d/1vsTcEcugRZXGU84Ng3dXvNCAOD3CAaUTEbnnM7tyUJg/edit?usp=sharing"",""主食一覧!A3"")"),"画像")</f>
        <v>画像</v>
      </c>
      <c r="B3" s="13"/>
      <c r="C3" s="13"/>
      <c r="D3" s="13"/>
      <c r="E3" s="13"/>
      <c r="F3" s="13"/>
      <c r="G3" s="13"/>
      <c r="H3" s="13"/>
    </row>
    <row r="4" ht="45.0" customHeight="1">
      <c r="A4" s="6" t="str">
        <f>IFERROR(__xludf.DUMMYFUNCTION("IMPORTRANGE(""https://docs.google.com/spreadsheets/d/1vsTcEcugRZXGU84Ng3dXvNCAOD3CAaUTEbnnM7tyUJg/edit?usp=sharing"",""主食一覧!A4"")"),"内容")</f>
        <v>内容</v>
      </c>
      <c r="B4" s="18" t="s">
        <v>13</v>
      </c>
      <c r="C4" s="18" t="s">
        <v>15</v>
      </c>
      <c r="D4" s="18" t="s">
        <v>16</v>
      </c>
      <c r="E4" s="18" t="s">
        <v>17</v>
      </c>
      <c r="F4" s="18"/>
      <c r="G4" s="18"/>
      <c r="H4" s="19"/>
    </row>
    <row r="5" ht="22.5" customHeight="1">
      <c r="A5" s="6" t="str">
        <f>IFERROR(__xludf.DUMMYFUNCTION("IMPORTRANGE(""https://docs.google.com/spreadsheets/d/1vsTcEcugRZXGU84Ng3dXvNCAOD3CAaUTEbnnM7tyUJg/edit?usp=sharing"",""主食一覧!A5"")"),"学会分類2021")</f>
        <v>学会分類2021</v>
      </c>
      <c r="B5" s="107"/>
      <c r="C5" s="107"/>
      <c r="D5" s="107"/>
      <c r="E5" s="107"/>
      <c r="F5" s="107"/>
      <c r="G5" s="107"/>
      <c r="H5" s="107"/>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12" t="str">
        <f>IFERROR(__xludf.DUMMYFUNCTION("IMPORTRANGE(""https://docs.google.com/spreadsheets/d/1vsTcEcugRZXGU84Ng3dXvNCAOD3CAaUTEbnnM7tyUJg/edit?usp=sharing"",""水分とろみの基準・水分ゼリー!A1"")"),"3-1. 水分とろみの基準")</f>
        <v>3-1. 水分とろみの基準</v>
      </c>
      <c r="B1" s="93"/>
      <c r="C1" s="93"/>
      <c r="D1" s="93"/>
      <c r="E1" s="93"/>
      <c r="F1" s="113" t="str">
        <f>IFERROR(__xludf.DUMMYFUNCTION("IMPORTRANGE(""https://docs.google.com/spreadsheets/d/1vsTcEcugRZXGU84Ng3dXvNCAOD3CAaUTEbnnM7tyUJg/edit?usp=sharing"",""水分とろみの基準・水分ゼリー!F1"")"),"3-2. 水分ゼリー")</f>
        <v>3-2. 水分ゼリー</v>
      </c>
      <c r="G1" s="93"/>
      <c r="H1" s="93"/>
    </row>
    <row r="2" ht="30.0" customHeight="1">
      <c r="A2" s="26" t="str">
        <f>IFERROR(__xludf.DUMMYFUNCTION("IMPORTRANGE(""https://docs.google.com/spreadsheets/d/1vsTcEcugRZXGU84Ng3dXvNCAOD3CAaUTEbnnM7tyUJg/edit?usp=sharing"",""水分とろみの基準・水分ゼリー!A2"")"),"学会分類2021
（とろみ）")</f>
        <v>学会分類2021
（とろみ）</v>
      </c>
      <c r="B2" s="27" t="str">
        <f>IFERROR(__xludf.DUMMYFUNCTION("IMPORTRANGE(""https://docs.google.com/spreadsheets/d/1vsTcEcugRZXGU84Ng3dXvNCAOD3CAaUTEbnnM7tyUJg/edit?usp=sharing"",""水分とろみの基準・水分ゼリー!B2"")"),"薄いとろみ")</f>
        <v>薄いとろみ</v>
      </c>
      <c r="C2" s="27" t="str">
        <f>IFERROR(__xludf.DUMMYFUNCTION("IMPORTRANGE(""https://docs.google.com/spreadsheets/d/1vsTcEcugRZXGU84Ng3dXvNCAOD3CAaUTEbnnM7tyUJg/edit?usp=sharing"",""水分とろみの基準・水分ゼリー!C2"")"),"中間のとろみ")</f>
        <v>中間のとろみ</v>
      </c>
      <c r="D2" s="27" t="str">
        <f>IFERROR(__xludf.DUMMYFUNCTION("IMPORTRANGE(""https://docs.google.com/spreadsheets/d/1vsTcEcugRZXGU84Ng3dXvNCAOD3CAaUTEbnnM7tyUJg/edit?usp=sharing"",""水分とろみの基準・水分ゼリー!D2"")"),"濃いとろみ")</f>
        <v>濃いとろみ</v>
      </c>
      <c r="E2" s="27" t="str">
        <f>IFERROR(__xludf.DUMMYFUNCTION("IMPORTRANGE(""https://docs.google.com/spreadsheets/d/1vsTcEcugRZXGU84Ng3dXvNCAOD3CAaUTEbnnM7tyUJg/edit?usp=sharing"",""水分とろみの基準・水分ゼリー!E2"")"),"")</f>
        <v/>
      </c>
      <c r="F2" s="29" t="str">
        <f>IFERROR(__xludf.DUMMYFUNCTION("IMPORTRANGE(""https://docs.google.com/spreadsheets/d/1vsTcEcugRZXGU84Ng3dXvNCAOD3CAaUTEbnnM7tyUJg/edit?usp=sharing"",""水分とろみの基準・水分ゼリー!F2"")"),"名称")</f>
        <v>名称</v>
      </c>
      <c r="G2" s="30" t="s">
        <v>21</v>
      </c>
      <c r="H2" s="31"/>
    </row>
    <row r="3" ht="22.5" customHeight="1">
      <c r="A3" s="35" t="str">
        <f>IFERROR(__xludf.DUMMYFUNCTION("IMPORTRANGE(""https://docs.google.com/spreadsheets/d/1vsTcEcugRZXGU84Ng3dXvNCAOD3CAaUTEbnnM7tyUJg/edit?usp=sharing"",""水分とろみの基準・水分ゼリー!A3"")"),"とろみ調整食品")</f>
        <v>とろみ調整食品</v>
      </c>
      <c r="B3" s="36" t="s">
        <v>22</v>
      </c>
      <c r="C3" s="36" t="s">
        <v>22</v>
      </c>
      <c r="D3" s="36" t="s">
        <v>22</v>
      </c>
      <c r="E3" s="37"/>
      <c r="F3" s="35" t="str">
        <f>IFERROR(__xludf.DUMMYFUNCTION("IMPORTRANGE(""https://docs.google.com/spreadsheets/d/1vsTcEcugRZXGU84Ng3dXvNCAOD3CAaUTEbnnM7tyUJg/edit?usp=sharing"",""水分とろみの基準・水分ゼリー!F3"")"),"とろみ調整食品")</f>
        <v>とろみ調整食品</v>
      </c>
      <c r="G3" s="36" t="s">
        <v>24</v>
      </c>
      <c r="H3" s="37"/>
    </row>
    <row r="4" ht="22.5" customHeight="1">
      <c r="A4" s="38" t="str">
        <f>IFERROR(__xludf.DUMMYFUNCTION("IMPORTRANGE(""https://docs.google.com/spreadsheets/d/1vsTcEcugRZXGU84Ng3dXvNCAOD3CAaUTEbnnM7tyUJg/edit?usp=sharing"",""水分とろみの基準・水分ゼリー!A4"")"),"水100mlあたり")</f>
        <v>水100mlあたり</v>
      </c>
      <c r="B4" s="41" t="s">
        <v>59</v>
      </c>
      <c r="C4" s="41" t="s">
        <v>59</v>
      </c>
      <c r="D4" s="41" t="s">
        <v>59</v>
      </c>
      <c r="E4" s="41" t="s">
        <v>59</v>
      </c>
      <c r="F4" s="35" t="str">
        <f>IFERROR(__xludf.DUMMYFUNCTION("IMPORTRANGE(""https://docs.google.com/spreadsheets/d/1vsTcEcugRZXGU84Ng3dXvNCAOD3CAaUTEbnnM7tyUJg/edit?usp=sharing"",""水分とろみの基準・水分ゼリー!F4"")"),"水100mlあたり")</f>
        <v>水100mlあたり</v>
      </c>
      <c r="G4" s="41"/>
      <c r="H4" s="42"/>
    </row>
    <row r="5" ht="22.5" customHeight="1">
      <c r="A5" s="43" t="str">
        <f>IFERROR(__xludf.DUMMYFUNCTION("IMPORTRANGE(""https://docs.google.com/spreadsheets/d/1vsTcEcugRZXGU84Ng3dXvNCAOD3CAaUTEbnnM7tyUJg/edit?usp=sharing"",""水分とろみの基準・水分ゼリー!A5"")"),"小さじ")</f>
        <v>小さじ</v>
      </c>
      <c r="B5" s="45" t="s">
        <v>59</v>
      </c>
      <c r="C5" s="45" t="s">
        <v>59</v>
      </c>
      <c r="D5" s="45" t="s">
        <v>59</v>
      </c>
      <c r="E5" s="45" t="s">
        <v>59</v>
      </c>
      <c r="F5" s="43" t="s">
        <v>27</v>
      </c>
      <c r="G5" s="45"/>
      <c r="H5" s="46"/>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116" t="str">
        <f>IFERROR(__xludf.DUMMYFUNCTION("IMPORTRANGE(""https://docs.google.com/spreadsheets/d/1vsTcEcugRZXGU84Ng3dXvNCAOD3CAaUTEbnnM7tyUJg/edit?usp=sharing"",""濃厚流動食・補助食品!A1"")"),"4. 濃厚流動食（経管栄養）")</f>
        <v>4. 濃厚流動食（経管栄養）</v>
      </c>
      <c r="B1" s="93"/>
      <c r="C1" s="93"/>
      <c r="D1" s="93"/>
      <c r="E1" s="93"/>
      <c r="F1" s="117" t="str">
        <f>IFERROR(__xludf.DUMMYFUNCTION("IMPORTRANGE(""https://docs.google.com/spreadsheets/d/1vsTcEcugRZXGU84Ng3dXvNCAOD3CAaUTEbnnM7tyUJg/edit?usp=sharing"",""濃厚流動食・補助食品!F1"")"),"5. 補助食品、その他")</f>
        <v>5. 補助食品、その他</v>
      </c>
      <c r="G1" s="93"/>
    </row>
    <row r="2" ht="22.5" customHeight="1">
      <c r="A2" s="51" t="str">
        <f>IFERROR(__xludf.DUMMYFUNCTION("IMPORTRANGE(""https://docs.google.com/spreadsheets/d/1vsTcEcugRZXGU84Ng3dXvNCAOD3CAaUTEbnnM7tyUJg/edit?usp=sharing"",""濃厚流動食・補助食品!A2"")"),"商品名")</f>
        <v>商品名</v>
      </c>
      <c r="B2" s="52" t="s">
        <v>33</v>
      </c>
      <c r="C2" s="52"/>
      <c r="D2" s="52"/>
      <c r="E2" s="53"/>
      <c r="F2" s="54" t="s">
        <v>38</v>
      </c>
      <c r="G2" s="118"/>
    </row>
    <row r="3" ht="22.5" customHeight="1">
      <c r="A3" s="56"/>
      <c r="B3" s="52"/>
      <c r="C3" s="52"/>
      <c r="D3" s="52"/>
      <c r="E3" s="53"/>
      <c r="F3" s="58" t="s">
        <v>41</v>
      </c>
      <c r="G3" s="59"/>
    </row>
    <row r="4" ht="22.5" customHeight="1">
      <c r="A4" s="60"/>
      <c r="B4" s="52"/>
      <c r="C4" s="52"/>
      <c r="D4" s="62"/>
      <c r="E4" s="53"/>
      <c r="F4" s="64"/>
      <c r="G4" s="65"/>
    </row>
  </sheetData>
  <mergeCells count="2">
    <mergeCell ref="A2:A4"/>
    <mergeCell ref="F3:G4"/>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pageSetUpPr fitToPage="1"/>
  </sheetPr>
  <sheetViews>
    <sheetView showGridLines="0" workbookViewId="0"/>
  </sheetViews>
  <sheetFormatPr customHeight="1" defaultColWidth="12.63" defaultRowHeight="15.75"/>
  <cols>
    <col customWidth="1" min="1" max="8" width="16.38"/>
  </cols>
  <sheetData>
    <row r="1" ht="30.0" customHeight="1">
      <c r="A1" s="70" t="s">
        <v>47</v>
      </c>
      <c r="B1" s="71"/>
      <c r="C1" s="71" t="s">
        <v>48</v>
      </c>
      <c r="D1" s="71"/>
      <c r="E1" s="71"/>
      <c r="F1" s="72"/>
      <c r="G1" s="72"/>
      <c r="H1" s="72"/>
      <c r="I1" s="73"/>
      <c r="J1" s="73"/>
      <c r="K1" s="73"/>
      <c r="L1" s="73"/>
      <c r="M1" s="73"/>
      <c r="N1" s="73"/>
      <c r="O1" s="73"/>
      <c r="P1" s="73"/>
      <c r="Q1" s="73"/>
      <c r="R1" s="73"/>
      <c r="S1" s="73"/>
      <c r="T1" s="73"/>
      <c r="U1" s="73"/>
      <c r="V1" s="73"/>
      <c r="W1" s="73"/>
      <c r="X1" s="73"/>
      <c r="Y1" s="73"/>
      <c r="Z1" s="73"/>
    </row>
    <row r="2" ht="7.5" customHeight="1"/>
    <row r="3" ht="22.5" customHeight="1">
      <c r="A3" s="74" t="str">
        <f>IFERROR(__xludf.DUMMYFUNCTION("IMPORTRANGE(""https://docs.google.com/spreadsheets/d/1vsTcEcugRZXGU84Ng3dXvNCAOD3CAaUTEbnnM7tyUJg/edit?usp=sharing"",""おかず形態一覧表!A1"")"),"1. おかず形態一覧表")</f>
        <v>1. おかず形態一覧表</v>
      </c>
      <c r="B3" s="75"/>
    </row>
    <row r="4" ht="22.5" customHeight="1">
      <c r="A4" s="7" t="str">
        <f>IFERROR(__xludf.DUMMYFUNCTION("IMPORTRANGE(""https://docs.google.com/spreadsheets/d/1vsTcEcugRZXGU84Ng3dXvNCAOD3CAaUTEbnnM7tyUJg/edit?usp=sharing"",""おかず形態一覧表!A2"")"),"食種名称")</f>
        <v>食種名称</v>
      </c>
      <c r="B4" s="123" t="s">
        <v>1</v>
      </c>
      <c r="C4" s="123" t="s">
        <v>5</v>
      </c>
      <c r="D4" s="123" t="s">
        <v>6</v>
      </c>
      <c r="E4" s="123" t="s">
        <v>8</v>
      </c>
      <c r="F4" s="123" t="s">
        <v>9</v>
      </c>
      <c r="G4" s="123" t="s">
        <v>10</v>
      </c>
      <c r="H4" s="123"/>
    </row>
    <row r="5" ht="22.5" customHeight="1">
      <c r="A5" s="7" t="str">
        <f>IFERROR(__xludf.DUMMYFUNCTION("IMPORTRANGE(""https://docs.google.com/spreadsheets/d/1vsTcEcugRZXGU84Ng3dXvNCAOD3CAaUTEbnnM7tyUJg/edit?usp=sharing"",""おかず形態一覧表!A3"")"),"肉のおかず")</f>
        <v>肉のおかず</v>
      </c>
      <c r="B5" s="124" t="s">
        <v>12</v>
      </c>
      <c r="C5" s="124" t="s">
        <v>12</v>
      </c>
      <c r="D5" s="124" t="s">
        <v>12</v>
      </c>
      <c r="E5" s="124" t="s">
        <v>12</v>
      </c>
      <c r="F5" s="124" t="s">
        <v>12</v>
      </c>
      <c r="G5" s="124" t="s">
        <v>12</v>
      </c>
      <c r="H5" s="124"/>
    </row>
    <row r="6" ht="67.5" customHeight="1">
      <c r="A6" s="21" t="str">
        <f>IFERROR(__xludf.DUMMYFUNCTION("IMPORTRANGE(""https://docs.google.com/spreadsheets/d/1vsTcEcugRZXGU84Ng3dXvNCAOD3CAaUTEbnnM7tyUJg/edit?usp=sharing"",""おかず形態一覧表!A4"")"),"画像")</f>
        <v>画像</v>
      </c>
      <c r="B6" s="28" t="str">
        <f>'おかず形態一覧表'!B4</f>
        <v/>
      </c>
      <c r="C6" s="28" t="str">
        <f>'おかず形態一覧表'!C4</f>
        <v/>
      </c>
      <c r="D6" s="28" t="str">
        <f>'おかず形態一覧表'!D4</f>
        <v/>
      </c>
      <c r="E6" s="28" t="str">
        <f>'おかず形態一覧表'!E4</f>
        <v/>
      </c>
      <c r="F6" s="28" t="str">
        <f>'おかず形態一覧表'!F4</f>
        <v/>
      </c>
      <c r="G6" s="28" t="str">
        <f>'おかず形態一覧表'!G4</f>
        <v/>
      </c>
      <c r="H6" s="28" t="str">
        <f>'おかず形態一覧表'!H4</f>
        <v/>
      </c>
    </row>
    <row r="7" ht="22.5" customHeight="1">
      <c r="A7" s="7" t="str">
        <f>IFERROR(__xludf.DUMMYFUNCTION("IMPORTRANGE(""https://docs.google.com/spreadsheets/d/1vsTcEcugRZXGU84Ng3dXvNCAOD3CAaUTEbnnM7tyUJg/edit?usp=sharing"",""おかず形態一覧表!A5"")"),"魚のおかず")</f>
        <v>魚のおかず</v>
      </c>
      <c r="B7" s="124" t="s">
        <v>19</v>
      </c>
      <c r="C7" s="124" t="s">
        <v>19</v>
      </c>
      <c r="D7" s="124" t="s">
        <v>19</v>
      </c>
      <c r="E7" s="124" t="s">
        <v>19</v>
      </c>
      <c r="F7" s="124" t="s">
        <v>19</v>
      </c>
      <c r="G7" s="124" t="s">
        <v>19</v>
      </c>
      <c r="H7" s="124"/>
    </row>
    <row r="8" ht="67.5" customHeight="1">
      <c r="A8" s="21" t="str">
        <f>IFERROR(__xludf.DUMMYFUNCTION("IMPORTRANGE(""https://docs.google.com/spreadsheets/d/1vsTcEcugRZXGU84Ng3dXvNCAOD3CAaUTEbnnM7tyUJg/edit?usp=sharing"",""おかず形態一覧表!A6"")"),"画像")</f>
        <v>画像</v>
      </c>
      <c r="B8" s="28" t="str">
        <f>'おかず形態一覧表'!B6</f>
        <v/>
      </c>
      <c r="C8" s="28" t="str">
        <f>'おかず形態一覧表'!C6</f>
        <v/>
      </c>
      <c r="D8" s="28" t="str">
        <f>'おかず形態一覧表'!D6</f>
        <v/>
      </c>
      <c r="E8" s="28" t="str">
        <f>'おかず形態一覧表'!E6</f>
        <v/>
      </c>
      <c r="F8" s="28" t="str">
        <f>'おかず形態一覧表'!F6</f>
        <v/>
      </c>
      <c r="G8" s="28" t="str">
        <f>'おかず形態一覧表'!G6</f>
        <v/>
      </c>
      <c r="H8" s="28" t="str">
        <f>'おかず形態一覧表'!H6</f>
        <v/>
      </c>
    </row>
    <row r="9" ht="22.5" customHeight="1">
      <c r="A9" s="7" t="str">
        <f>IFERROR(__xludf.DUMMYFUNCTION("IMPORTRANGE(""https://docs.google.com/spreadsheets/d/1vsTcEcugRZXGU84Ng3dXvNCAOD3CAaUTEbnnM7tyUJg/edit?usp=sharing"",""おかず形態一覧表!A7"")"),"野菜のおかず")</f>
        <v>野菜のおかず</v>
      </c>
      <c r="B9" s="124" t="s">
        <v>20</v>
      </c>
      <c r="C9" s="124" t="s">
        <v>20</v>
      </c>
      <c r="D9" s="124" t="s">
        <v>20</v>
      </c>
      <c r="E9" s="124" t="s">
        <v>20</v>
      </c>
      <c r="F9" s="124" t="s">
        <v>20</v>
      </c>
      <c r="G9" s="124" t="s">
        <v>20</v>
      </c>
      <c r="H9" s="124"/>
    </row>
    <row r="10" ht="67.5" customHeight="1">
      <c r="A10" s="32" t="str">
        <f>IFERROR(__xludf.DUMMYFUNCTION("IMPORTRANGE(""https://docs.google.com/spreadsheets/d/1vsTcEcugRZXGU84Ng3dXvNCAOD3CAaUTEbnnM7tyUJg/edit?usp=sharing"",""おかず形態一覧表!A8"")"),"画像")</f>
        <v>画像</v>
      </c>
      <c r="B10" s="33" t="str">
        <f>'おかず形態一覧表'!B8</f>
        <v/>
      </c>
      <c r="C10" s="33" t="str">
        <f>'おかず形態一覧表'!C8</f>
        <v/>
      </c>
      <c r="D10" s="33" t="str">
        <f>'おかず形態一覧表'!D8</f>
        <v/>
      </c>
      <c r="E10" s="33" t="str">
        <f>'おかず形態一覧表'!E8</f>
        <v/>
      </c>
      <c r="F10" s="33" t="str">
        <f>'おかず形態一覧表'!F8</f>
        <v/>
      </c>
      <c r="G10" s="33" t="str">
        <f>'おかず形態一覧表'!G8</f>
        <v/>
      </c>
      <c r="H10" s="33" t="str">
        <f>'おかず形態一覧表'!H8</f>
        <v/>
      </c>
    </row>
    <row r="11" ht="112.5" customHeight="1">
      <c r="A11" s="32" t="str">
        <f>IFERROR(__xludf.DUMMYFUNCTION("IMPORTRANGE(""https://docs.google.com/spreadsheets/d/1vsTcEcugRZXGU84Ng3dXvNCAOD3CAaUTEbnnM7tyUJg/edit?usp=sharing"",""おかず形態一覧表!A9"")"),"内容")</f>
        <v>内容</v>
      </c>
      <c r="B11" s="125" t="s">
        <v>23</v>
      </c>
      <c r="C11" s="125" t="s">
        <v>25</v>
      </c>
      <c r="D11" s="125" t="s">
        <v>26</v>
      </c>
      <c r="E11" s="125" t="s">
        <v>28</v>
      </c>
      <c r="F11" s="125" t="s">
        <v>29</v>
      </c>
      <c r="G11" s="125" t="s">
        <v>30</v>
      </c>
      <c r="H11" s="125"/>
    </row>
    <row r="12" ht="45.0" customHeight="1">
      <c r="A12" s="49" t="str">
        <f>IFERROR(__xludf.DUMMYFUNCTION("IMPORTRANGE(""https://docs.google.com/spreadsheets/d/1vsTcEcugRZXGU84Ng3dXvNCAOD3CAaUTEbnnM7tyUJg/edit?usp=sharing"",""おかず形態一覧表!A10"")"),"大きさ・形状")</f>
        <v>大きさ・形状</v>
      </c>
      <c r="B12" s="50" t="s">
        <v>31</v>
      </c>
      <c r="C12" s="50" t="s">
        <v>32</v>
      </c>
      <c r="D12" s="50" t="s">
        <v>34</v>
      </c>
      <c r="E12" s="50" t="s">
        <v>35</v>
      </c>
      <c r="F12" s="50" t="s">
        <v>36</v>
      </c>
      <c r="G12" s="50" t="s">
        <v>37</v>
      </c>
      <c r="H12" s="50"/>
    </row>
    <row r="13" ht="45.0" customHeight="1">
      <c r="A13" s="49" t="str">
        <f>IFERROR(__xludf.DUMMYFUNCTION("IMPORTRANGE(""https://docs.google.com/spreadsheets/d/1vsTcEcugRZXGU84Ng3dXvNCAOD3CAaUTEbnnM7tyUJg/edit?usp=sharing"",""おかず形態一覧表!A11"")"),"咀嚼の必要性")</f>
        <v>咀嚼の必要性</v>
      </c>
      <c r="B13" s="57"/>
      <c r="C13" s="50"/>
      <c r="D13" s="50"/>
      <c r="E13" s="50" t="s">
        <v>39</v>
      </c>
      <c r="F13" s="50" t="s">
        <v>40</v>
      </c>
      <c r="G13" s="50" t="s">
        <v>40</v>
      </c>
      <c r="H13" s="50"/>
    </row>
    <row r="14" ht="22.5" customHeight="1">
      <c r="A14" s="49" t="str">
        <f>IFERROR(__xludf.DUMMYFUNCTION("IMPORTRANGE(""https://docs.google.com/spreadsheets/d/1vsTcEcugRZXGU84Ng3dXvNCAOD3CAaUTEbnnM7tyUJg/edit?usp=sharing"",""おかず形態一覧表!A12"")"),"学会分類2021")</f>
        <v>学会分類2021</v>
      </c>
      <c r="B14" s="128"/>
      <c r="C14" s="129"/>
      <c r="D14" s="129"/>
      <c r="E14" s="129" t="s">
        <v>42</v>
      </c>
      <c r="F14" s="129" t="s">
        <v>43</v>
      </c>
      <c r="G14" s="129" t="s">
        <v>44</v>
      </c>
      <c r="H14" s="129"/>
    </row>
    <row r="15" ht="22.5" customHeight="1">
      <c r="A15" s="66" t="str">
        <f>IFERROR(__xludf.DUMMYFUNCTION("IMPORTRANGE(""https://docs.google.com/spreadsheets/d/1vsTcEcugRZXGU84Ng3dXvNCAOD3CAaUTEbnnM7tyUJg/edit?usp=sharing"",""おかず形態一覧表!A13"")"),"栄養量目安")</f>
        <v>栄養量目安</v>
      </c>
      <c r="B15" s="130" t="s">
        <v>45</v>
      </c>
      <c r="C15" s="130" t="s">
        <v>45</v>
      </c>
      <c r="D15" s="130" t="s">
        <v>45</v>
      </c>
      <c r="E15" s="130" t="s">
        <v>46</v>
      </c>
      <c r="F15" s="130" t="s">
        <v>46</v>
      </c>
      <c r="G15" s="130" t="s">
        <v>4</v>
      </c>
      <c r="H15" s="130"/>
    </row>
    <row r="16" ht="22.5" customHeight="1">
      <c r="A16" s="68"/>
      <c r="B16" s="115">
        <v>1450.0</v>
      </c>
      <c r="C16" s="115">
        <v>1450.0</v>
      </c>
      <c r="D16" s="115">
        <v>1450.0</v>
      </c>
      <c r="E16" s="115">
        <v>1350.0</v>
      </c>
      <c r="F16" s="115">
        <v>1350.0</v>
      </c>
      <c r="G16" s="115">
        <v>1200.0</v>
      </c>
      <c r="H16" s="115"/>
    </row>
    <row r="17" ht="7.5" customHeight="1"/>
    <row r="18" ht="22.5" customHeight="1">
      <c r="A18" s="121" t="str">
        <f>IFERROR(__xludf.DUMMYFUNCTION("IMPORTRANGE(""https://docs.google.com/spreadsheets/d/1vsTcEcugRZXGU84Ng3dXvNCAOD3CAaUTEbnnM7tyUJg/edit?usp=sharing"",""主食一覧!A1"")"),"2. 主食一覧")</f>
        <v>2. 主食一覧</v>
      </c>
      <c r="B18" s="122"/>
    </row>
    <row r="19" ht="22.5" customHeight="1">
      <c r="A19" s="6" t="str">
        <f>IFERROR(__xludf.DUMMYFUNCTION("IMPORTRANGE(""https://docs.google.com/spreadsheets/d/1vsTcEcugRZXGU84Ng3dXvNCAOD3CAaUTEbnnM7tyUJg/edit?usp=sharing"",""主食一覧!A2"")"),"主食名称")</f>
        <v>主食名称</v>
      </c>
      <c r="B19" s="8" t="s">
        <v>0</v>
      </c>
      <c r="C19" s="8" t="s">
        <v>2</v>
      </c>
      <c r="D19" s="8" t="s">
        <v>3</v>
      </c>
      <c r="E19" s="8" t="s">
        <v>4</v>
      </c>
      <c r="F19" s="8"/>
      <c r="G19" s="8"/>
      <c r="H19" s="11"/>
    </row>
    <row r="20" ht="67.5" customHeight="1">
      <c r="A20" s="6" t="str">
        <f>IFERROR(__xludf.DUMMYFUNCTION("IMPORTRANGE(""https://docs.google.com/spreadsheets/d/1vsTcEcugRZXGU84Ng3dXvNCAOD3CAaUTEbnnM7tyUJg/edit?usp=sharing"",""主食一覧!A3"")"),"画像")</f>
        <v>画像</v>
      </c>
      <c r="B20" s="13" t="str">
        <f>'主食一覧'!B3</f>
        <v/>
      </c>
      <c r="C20" s="13" t="str">
        <f>'主食一覧'!C3</f>
        <v/>
      </c>
      <c r="D20" s="13" t="str">
        <f>'主食一覧'!D3</f>
        <v/>
      </c>
      <c r="E20" s="13" t="str">
        <f>'主食一覧'!E3</f>
        <v/>
      </c>
      <c r="F20" s="13" t="str">
        <f>'主食一覧'!F3</f>
        <v/>
      </c>
      <c r="G20" s="13" t="str">
        <f>'主食一覧'!G3</f>
        <v/>
      </c>
      <c r="H20" s="13" t="str">
        <f>'主食一覧'!H3</f>
        <v/>
      </c>
    </row>
    <row r="21" ht="45.0" customHeight="1">
      <c r="A21" s="6" t="str">
        <f>IFERROR(__xludf.DUMMYFUNCTION("IMPORTRANGE(""https://docs.google.com/spreadsheets/d/1vsTcEcugRZXGU84Ng3dXvNCAOD3CAaUTEbnnM7tyUJg/edit?usp=sharing"",""主食一覧!A4"")"),"内容")</f>
        <v>内容</v>
      </c>
      <c r="B21" s="132" t="s">
        <v>13</v>
      </c>
      <c r="C21" s="132" t="s">
        <v>15</v>
      </c>
      <c r="D21" s="132" t="s">
        <v>16</v>
      </c>
      <c r="E21" s="132" t="s">
        <v>17</v>
      </c>
      <c r="F21" s="132"/>
      <c r="G21" s="132"/>
      <c r="H21" s="126"/>
    </row>
    <row r="22" ht="22.5" customHeight="1">
      <c r="A22" s="6" t="str">
        <f>IFERROR(__xludf.DUMMYFUNCTION("IMPORTRANGE(""https://docs.google.com/spreadsheets/d/1vsTcEcugRZXGU84Ng3dXvNCAOD3CAaUTEbnnM7tyUJg/edit?usp=sharing"",""主食一覧!A5"")"),"学会分類2021")</f>
        <v>学会分類2021</v>
      </c>
      <c r="B22" s="107"/>
      <c r="C22" s="107"/>
      <c r="D22" s="107"/>
      <c r="E22" s="107"/>
      <c r="F22" s="107"/>
      <c r="G22" s="107"/>
      <c r="H22" s="107"/>
    </row>
    <row r="23" ht="7.5" customHeight="1"/>
    <row r="24" ht="22.5" customHeight="1">
      <c r="A24" s="3" t="str">
        <f>IFERROR(__xludf.DUMMYFUNCTION("IMPORTRANGE(""https://docs.google.com/spreadsheets/d/1vsTcEcugRZXGU84Ng3dXvNCAOD3CAaUTEbnnM7tyUJg/edit?usp=sharing"",""水分とろみの基準・水分ゼリー!A1"")"),"3-1. 水分とろみの基準")</f>
        <v>3-1. 水分とろみの基準</v>
      </c>
      <c r="B24" s="131"/>
      <c r="F24" s="3" t="str">
        <f>IFERROR(__xludf.DUMMYFUNCTION("IMPORTRANGE(""https://docs.google.com/spreadsheets/d/1vsTcEcugRZXGU84Ng3dXvNCAOD3CAaUTEbnnM7tyUJg/edit?usp=sharing"",""水分とろみの基準・水分ゼリー!F1"")"),"3-2. 水分ゼリー")</f>
        <v>3-2. 水分ゼリー</v>
      </c>
      <c r="G24" s="131"/>
    </row>
    <row r="25" ht="30.0" customHeight="1">
      <c r="A25" s="26" t="str">
        <f>IFERROR(__xludf.DUMMYFUNCTION("IMPORTRANGE(""https://docs.google.com/spreadsheets/d/1vsTcEcugRZXGU84Ng3dXvNCAOD3CAaUTEbnnM7tyUJg/edit?usp=sharing"",""水分とろみの基準・水分ゼリー!A2"")"),"学会分類2021
（とろみ）")</f>
        <v>学会分類2021
（とろみ）</v>
      </c>
      <c r="B25" s="27" t="str">
        <f>IFERROR(__xludf.DUMMYFUNCTION("IMPORTRANGE(""https://docs.google.com/spreadsheets/d/1vsTcEcugRZXGU84Ng3dXvNCAOD3CAaUTEbnnM7tyUJg/edit?usp=sharing"",""水分とろみの基準・水分ゼリー!B2"")"),"薄いとろみ")</f>
        <v>薄いとろみ</v>
      </c>
      <c r="C25" s="27" t="str">
        <f>IFERROR(__xludf.DUMMYFUNCTION("IMPORTRANGE(""https://docs.google.com/spreadsheets/d/1vsTcEcugRZXGU84Ng3dXvNCAOD3CAaUTEbnnM7tyUJg/edit?usp=sharing"",""水分とろみの基準・水分ゼリー!C2"")"),"中間のとろみ")</f>
        <v>中間のとろみ</v>
      </c>
      <c r="D25" s="27" t="str">
        <f>IFERROR(__xludf.DUMMYFUNCTION("IMPORTRANGE(""https://docs.google.com/spreadsheets/d/1vsTcEcugRZXGU84Ng3dXvNCAOD3CAaUTEbnnM7tyUJg/edit?usp=sharing"",""水分とろみの基準・水分ゼリー!D2"")"),"濃いとろみ")</f>
        <v>濃いとろみ</v>
      </c>
      <c r="E25" s="27" t="str">
        <f>IFERROR(__xludf.DUMMYFUNCTION("IMPORTRANGE(""https://docs.google.com/spreadsheets/d/1vsTcEcugRZXGU84Ng3dXvNCAOD3CAaUTEbnnM7tyUJg/edit?usp=sharing"",""水分とろみの基準・水分ゼリー!E2"")"),"")</f>
        <v/>
      </c>
      <c r="F25" s="29" t="str">
        <f>IFERROR(__xludf.DUMMYFUNCTION("IMPORTRANGE(""https://docs.google.com/spreadsheets/d/1vsTcEcugRZXGU84Ng3dXvNCAOD3CAaUTEbnnM7tyUJg/edit?usp=sharing"",""水分とろみの基準・水分ゼリー!F2"")"),"名称")</f>
        <v>名称</v>
      </c>
      <c r="G25" s="30" t="s">
        <v>21</v>
      </c>
      <c r="H25" s="31"/>
    </row>
    <row r="26" ht="22.5" customHeight="1">
      <c r="A26" s="35" t="str">
        <f>IFERROR(__xludf.DUMMYFUNCTION("IMPORTRANGE(""https://docs.google.com/spreadsheets/d/1vsTcEcugRZXGU84Ng3dXvNCAOD3CAaUTEbnnM7tyUJg/edit?usp=sharing"",""水分とろみの基準・水分ゼリー!A3"")"),"とろみ調整食品")</f>
        <v>とろみ調整食品</v>
      </c>
      <c r="B26" s="36" t="s">
        <v>22</v>
      </c>
      <c r="C26" s="36" t="s">
        <v>22</v>
      </c>
      <c r="D26" s="36" t="s">
        <v>22</v>
      </c>
      <c r="E26" s="37"/>
      <c r="F26" s="38" t="s">
        <v>60</v>
      </c>
      <c r="G26" s="36" t="s">
        <v>24</v>
      </c>
      <c r="H26" s="37"/>
    </row>
    <row r="27" ht="22.5" customHeight="1">
      <c r="A27" s="38" t="str">
        <f>IFERROR(__xludf.DUMMYFUNCTION("IMPORTRANGE(""https://docs.google.com/spreadsheets/d/1vsTcEcugRZXGU84Ng3dXvNCAOD3CAaUTEbnnM7tyUJg/edit?usp=sharing"",""水分とろみの基準・水分ゼリー!A4"")"),"水100mlあたり")</f>
        <v>水100mlあたり</v>
      </c>
      <c r="B27" s="41"/>
      <c r="C27" s="42"/>
      <c r="D27" s="41"/>
      <c r="E27" s="42"/>
      <c r="F27" s="38" t="s">
        <v>61</v>
      </c>
      <c r="G27" s="41"/>
      <c r="H27" s="42"/>
    </row>
    <row r="28" ht="22.5" customHeight="1">
      <c r="A28" s="43" t="str">
        <f>IFERROR(__xludf.DUMMYFUNCTION("IMPORTRANGE(""https://docs.google.com/spreadsheets/d/1vsTcEcugRZXGU84Ng3dXvNCAOD3CAaUTEbnnM7tyUJg/edit?usp=sharing"",""水分とろみの基準・水分ゼリー!A5"")"),"小さじ")</f>
        <v>小さじ</v>
      </c>
      <c r="B28" s="133"/>
      <c r="C28" s="134"/>
      <c r="D28" s="133"/>
      <c r="E28" s="134"/>
      <c r="F28" s="43" t="s">
        <v>27</v>
      </c>
      <c r="G28" s="136"/>
      <c r="H28" s="138"/>
    </row>
    <row r="29" ht="7.5" customHeight="1"/>
    <row r="30" ht="22.5" customHeight="1">
      <c r="A30" s="135" t="str">
        <f>IFERROR(__xludf.DUMMYFUNCTION("IMPORTRANGE(""https://docs.google.com/spreadsheets/d/1vsTcEcugRZXGU84Ng3dXvNCAOD3CAaUTEbnnM7tyUJg/edit?usp=sharing"",""濃厚流動食・補助食品!A1"")"),"4. 濃厚流動食（経管栄養）")</f>
        <v>4. 濃厚流動食（経管栄養）</v>
      </c>
      <c r="B30" s="137"/>
      <c r="F30" s="139" t="str">
        <f>IFERROR(__xludf.DUMMYFUNCTION("IMPORTRANGE(""https://docs.google.com/spreadsheets/d/1vsTcEcugRZXGU84Ng3dXvNCAOD3CAaUTEbnnM7tyUJg/edit?usp=sharing"",""濃厚流動食・補助食品!F1"")"),"5. 補助食品、その他")</f>
        <v>5. 補助食品、その他</v>
      </c>
      <c r="G30" s="140"/>
    </row>
    <row r="31" ht="22.5" customHeight="1">
      <c r="A31" s="51" t="str">
        <f>IFERROR(__xludf.DUMMYFUNCTION("IMPORTRANGE(""https://docs.google.com/spreadsheets/d/1vsTcEcugRZXGU84Ng3dXvNCAOD3CAaUTEbnnM7tyUJg/edit?usp=sharing"",""濃厚流動食・補助食品!A2"")"),"商品名")</f>
        <v>商品名</v>
      </c>
      <c r="B31" s="52" t="s">
        <v>33</v>
      </c>
      <c r="C31" s="52"/>
      <c r="D31" s="52"/>
      <c r="E31" s="53"/>
      <c r="F31" s="141" t="s">
        <v>38</v>
      </c>
      <c r="G31" s="142"/>
      <c r="H31" s="143"/>
    </row>
    <row r="32" ht="22.5" customHeight="1">
      <c r="A32" s="56"/>
      <c r="B32" s="52"/>
      <c r="C32" s="52"/>
      <c r="D32" s="52"/>
      <c r="E32" s="62"/>
      <c r="F32" s="58" t="s">
        <v>41</v>
      </c>
      <c r="G32" s="146"/>
      <c r="H32" s="59"/>
    </row>
    <row r="33" ht="22.5" customHeight="1">
      <c r="A33" s="60"/>
      <c r="B33" s="52"/>
      <c r="C33" s="52"/>
      <c r="D33" s="62"/>
      <c r="E33" s="62"/>
      <c r="F33" s="64"/>
      <c r="G33" s="147"/>
      <c r="H33" s="65"/>
    </row>
    <row r="34" ht="7.5" customHeight="1"/>
    <row r="35" ht="22.5" customHeight="1">
      <c r="A35" s="148" t="str">
        <f>IFERROR(__xludf.DUMMYFUNCTION("IMPORTRANGE(""https://docs.google.com/spreadsheets/d/1vsTcEcugRZXGU84Ng3dXvNCAOD3CAaUTEbnnM7tyUJg/edit?usp=sharing"",""施設概要!A1"")"),"施設概要")</f>
        <v>施設概要</v>
      </c>
      <c r="B35" s="149"/>
    </row>
    <row r="36" ht="22.5" customHeight="1">
      <c r="A36" s="10" t="str">
        <f>IFERROR(__xludf.DUMMYFUNCTION("IMPORTRANGE(""https://docs.google.com/spreadsheets/d/1vsTcEcugRZXGU84Ng3dXvNCAOD3CAaUTEbnnM7tyUJg/edit?usp=sharing"",""施設概要!A2"")"),"所在地")</f>
        <v>所在地</v>
      </c>
      <c r="B36" s="100" t="s">
        <v>7</v>
      </c>
      <c r="C36" s="151"/>
      <c r="D36" s="152"/>
      <c r="E36" s="153" t="s">
        <v>11</v>
      </c>
      <c r="F36" s="154"/>
      <c r="G36" s="154"/>
      <c r="H36" s="155"/>
    </row>
    <row r="37" ht="22.5" customHeight="1">
      <c r="A37" s="10" t="str">
        <f>IFERROR(__xludf.DUMMYFUNCTION("IMPORTRANGE(""https://docs.google.com/spreadsheets/d/1vsTcEcugRZXGU84Ng3dXvNCAOD3CAaUTEbnnM7tyUJg/edit?usp=sharing"",""施設概要!A3"")"),"給食部門名")</f>
        <v>給食部門名</v>
      </c>
      <c r="B37" s="100"/>
      <c r="C37" s="151"/>
      <c r="D37" s="152"/>
      <c r="E37" s="156"/>
      <c r="H37" s="157"/>
    </row>
    <row r="38" ht="22.5" customHeight="1">
      <c r="A38" s="10" t="str">
        <f>IFERROR(__xludf.DUMMYFUNCTION("IMPORTRANGE(""https://docs.google.com/spreadsheets/d/1vsTcEcugRZXGU84Ng3dXvNCAOD3CAaUTEbnnM7tyUJg/edit?usp=sharing"",""施設概要!A4"")"),"電話")</f>
        <v>電話</v>
      </c>
      <c r="B38" s="100" t="s">
        <v>14</v>
      </c>
      <c r="C38" s="151"/>
      <c r="D38" s="152"/>
      <c r="E38" s="156"/>
      <c r="H38" s="157"/>
    </row>
    <row r="39" ht="22.5" customHeight="1">
      <c r="A39" s="102" t="str">
        <f>IFERROR(__xludf.DUMMYFUNCTION("IMPORTRANGE(""https://docs.google.com/spreadsheets/d/1vsTcEcugRZXGU84Ng3dXvNCAOD3CAaUTEbnnM7tyUJg/edit?usp=sharing"",""施設概要!A5"")"),"FAX")</f>
        <v>FAX</v>
      </c>
      <c r="B39" s="100" t="s">
        <v>18</v>
      </c>
      <c r="C39" s="151"/>
      <c r="D39" s="152"/>
      <c r="E39" s="156"/>
      <c r="H39" s="157"/>
    </row>
    <row r="40" ht="22.5" customHeight="1">
      <c r="A40" s="104" t="str">
        <f>IFERROR(__xludf.DUMMYFUNCTION("IMPORTRANGE(""https://docs.google.com/spreadsheets/d/1vsTcEcugRZXGU84Ng3dXvNCAOD3CAaUTEbnnM7tyUJg/edit?usp=sharing"",""施設概要!A6"")"),"更新日")</f>
        <v>更新日</v>
      </c>
      <c r="B40" s="160">
        <v>45782.829133252315</v>
      </c>
      <c r="C40" s="151"/>
      <c r="D40" s="152"/>
      <c r="E40" s="161"/>
      <c r="F40" s="162"/>
      <c r="G40" s="162"/>
      <c r="H40" s="163"/>
    </row>
  </sheetData>
  <mergeCells count="10">
    <mergeCell ref="B38:D38"/>
    <mergeCell ref="B39:D39"/>
    <mergeCell ref="A15:A16"/>
    <mergeCell ref="A31:A33"/>
    <mergeCell ref="G31:H31"/>
    <mergeCell ref="F32:H33"/>
    <mergeCell ref="B36:D36"/>
    <mergeCell ref="E36:H40"/>
    <mergeCell ref="B37:D37"/>
    <mergeCell ref="B40:D40"/>
  </mergeCells>
  <printOptions gridLines="1" horizontalCentered="1"/>
  <pageMargins bottom="0.75" footer="0.0" header="0.0" left="0.25" right="0.25" top="0.75"/>
  <pageSetup paperSize="9"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5" t="str">
        <f>IFERROR(__xludf.DUMMYFUNCTION("IMPORTRANGE(""https://docs.google.com/spreadsheets/d/1vsTcEcugRZXGU84Ng3dXvNCAOD3CAaUTEbnnM7tyUJg/edit?usp=sharing"",""おかず形態一覧表!A1"")"),"1. おかず形態一覧表")</f>
        <v>1. おかず形態一覧表</v>
      </c>
    </row>
    <row r="2" ht="22.5" customHeight="1">
      <c r="A2" s="7" t="str">
        <f>IFERROR(__xludf.DUMMYFUNCTION("IMPORTRANGE(""https://docs.google.com/spreadsheets/d/1vsTcEcugRZXGU84Ng3dXvNCAOD3CAaUTEbnnM7tyUJg/edit?usp=sharing"",""おかず形態一覧表!A2"")"),"食種名称")</f>
        <v>食種名称</v>
      </c>
      <c r="B2" s="9" t="s">
        <v>1</v>
      </c>
      <c r="C2" s="9" t="s">
        <v>5</v>
      </c>
      <c r="D2" s="9" t="s">
        <v>6</v>
      </c>
      <c r="E2" s="9" t="s">
        <v>8</v>
      </c>
      <c r="F2" s="9" t="s">
        <v>9</v>
      </c>
      <c r="G2" s="9" t="s">
        <v>10</v>
      </c>
      <c r="H2" s="9"/>
    </row>
    <row r="3" ht="18.75" customHeight="1">
      <c r="A3" s="15" t="str">
        <f>IFERROR(__xludf.DUMMYFUNCTION("IMPORTRANGE(""https://docs.google.com/spreadsheets/d/1vsTcEcugRZXGU84Ng3dXvNCAOD3CAaUTEbnnM7tyUJg/edit?usp=sharing"",""おかず形態一覧表!A3"")"),"肉のおかず")</f>
        <v>肉のおかず</v>
      </c>
      <c r="B3" s="17" t="s">
        <v>12</v>
      </c>
      <c r="C3" s="17" t="s">
        <v>12</v>
      </c>
      <c r="D3" s="17" t="s">
        <v>12</v>
      </c>
      <c r="E3" s="17" t="s">
        <v>12</v>
      </c>
      <c r="F3" s="17" t="s">
        <v>12</v>
      </c>
      <c r="G3" s="17" t="s">
        <v>12</v>
      </c>
      <c r="H3" s="17"/>
    </row>
    <row r="4" ht="67.5" customHeight="1">
      <c r="A4" s="21" t="str">
        <f>IFERROR(__xludf.DUMMYFUNCTION("IMPORTRANGE(""https://docs.google.com/spreadsheets/d/1vsTcEcugRZXGU84Ng3dXvNCAOD3CAaUTEbnnM7tyUJg/edit?usp=sharing"",""おかず形態一覧表!A4"")"),"画像")</f>
        <v>画像</v>
      </c>
      <c r="B4" s="25"/>
      <c r="C4" s="25"/>
      <c r="D4" s="25"/>
      <c r="E4" s="25"/>
      <c r="F4" s="25"/>
      <c r="G4" s="25"/>
      <c r="H4" s="25"/>
    </row>
    <row r="5" ht="18.75" customHeight="1">
      <c r="A5" s="15" t="str">
        <f>IFERROR(__xludf.DUMMYFUNCTION("IMPORTRANGE(""https://docs.google.com/spreadsheets/d/1vsTcEcugRZXGU84Ng3dXvNCAOD3CAaUTEbnnM7tyUJg/edit?usp=sharing"",""おかず形態一覧表!A5"")"),"魚のおかず")</f>
        <v>魚のおかず</v>
      </c>
      <c r="B5" s="17" t="s">
        <v>19</v>
      </c>
      <c r="C5" s="17" t="s">
        <v>19</v>
      </c>
      <c r="D5" s="17" t="s">
        <v>19</v>
      </c>
      <c r="E5" s="17" t="s">
        <v>19</v>
      </c>
      <c r="F5" s="17" t="s">
        <v>19</v>
      </c>
      <c r="G5" s="17" t="s">
        <v>19</v>
      </c>
      <c r="H5" s="17"/>
    </row>
    <row r="6" ht="67.5" customHeight="1">
      <c r="A6" s="21" t="str">
        <f>IFERROR(__xludf.DUMMYFUNCTION("IMPORTRANGE(""https://docs.google.com/spreadsheets/d/1vsTcEcugRZXGU84Ng3dXvNCAOD3CAaUTEbnnM7tyUJg/edit?usp=sharing"",""おかず形態一覧表!A6"")"),"画像")</f>
        <v>画像</v>
      </c>
      <c r="B6" s="28"/>
      <c r="C6" s="25"/>
      <c r="D6" s="25"/>
      <c r="E6" s="25"/>
      <c r="F6" s="25"/>
      <c r="G6" s="25"/>
      <c r="H6" s="25"/>
    </row>
    <row r="7" ht="18.75" customHeight="1">
      <c r="A7" s="15" t="str">
        <f>IFERROR(__xludf.DUMMYFUNCTION("IMPORTRANGE(""https://docs.google.com/spreadsheets/d/1vsTcEcugRZXGU84Ng3dXvNCAOD3CAaUTEbnnM7tyUJg/edit?usp=sharing"",""おかず形態一覧表!A7"")"),"野菜のおかず")</f>
        <v>野菜のおかず</v>
      </c>
      <c r="B7" s="17" t="s">
        <v>20</v>
      </c>
      <c r="C7" s="17" t="s">
        <v>20</v>
      </c>
      <c r="D7" s="17" t="s">
        <v>20</v>
      </c>
      <c r="E7" s="17" t="s">
        <v>20</v>
      </c>
      <c r="F7" s="17" t="s">
        <v>20</v>
      </c>
      <c r="G7" s="17" t="s">
        <v>20</v>
      </c>
      <c r="H7" s="17"/>
    </row>
    <row r="8" ht="67.5" customHeight="1">
      <c r="A8" s="32" t="str">
        <f>IFERROR(__xludf.DUMMYFUNCTION("IMPORTRANGE(""https://docs.google.com/spreadsheets/d/1vsTcEcugRZXGU84Ng3dXvNCAOD3CAaUTEbnnM7tyUJg/edit?usp=sharing"",""おかず形態一覧表!A8"")"),"画像")</f>
        <v>画像</v>
      </c>
      <c r="B8" s="33"/>
      <c r="C8" s="34"/>
      <c r="D8" s="34"/>
      <c r="E8" s="34"/>
      <c r="F8" s="34"/>
      <c r="G8" s="34"/>
      <c r="H8" s="34"/>
    </row>
    <row r="9" ht="112.5" customHeight="1">
      <c r="A9" s="32" t="str">
        <f>IFERROR(__xludf.DUMMYFUNCTION("IMPORTRANGE(""https://docs.google.com/spreadsheets/d/1vsTcEcugRZXGU84Ng3dXvNCAOD3CAaUTEbnnM7tyUJg/edit?usp=sharing"",""おかず形態一覧表!A9"")"),"内容")</f>
        <v>内容</v>
      </c>
      <c r="B9" s="44" t="s">
        <v>23</v>
      </c>
      <c r="C9" s="44" t="s">
        <v>25</v>
      </c>
      <c r="D9" s="44" t="s">
        <v>26</v>
      </c>
      <c r="E9" s="44" t="s">
        <v>28</v>
      </c>
      <c r="F9" s="44" t="s">
        <v>29</v>
      </c>
      <c r="G9" s="44" t="s">
        <v>30</v>
      </c>
      <c r="H9" s="44"/>
    </row>
    <row r="10" ht="45.0" customHeight="1">
      <c r="A10" s="49" t="str">
        <f>IFERROR(__xludf.DUMMYFUNCTION("IMPORTRANGE(""https://docs.google.com/spreadsheets/d/1vsTcEcugRZXGU84Ng3dXvNCAOD3CAaUTEbnnM7tyUJg/edit?usp=sharing"",""おかず形態一覧表!A10"")"),"大きさ・形状")</f>
        <v>大きさ・形状</v>
      </c>
      <c r="B10" s="50" t="s">
        <v>31</v>
      </c>
      <c r="C10" s="50" t="s">
        <v>32</v>
      </c>
      <c r="D10" s="50" t="s">
        <v>34</v>
      </c>
      <c r="E10" s="50" t="s">
        <v>35</v>
      </c>
      <c r="F10" s="50" t="s">
        <v>36</v>
      </c>
      <c r="G10" s="50" t="s">
        <v>37</v>
      </c>
      <c r="H10" s="50"/>
    </row>
    <row r="11" ht="45.0" customHeight="1">
      <c r="A11" s="49" t="str">
        <f>IFERROR(__xludf.DUMMYFUNCTION("IMPORTRANGE(""https://docs.google.com/spreadsheets/d/1vsTcEcugRZXGU84Ng3dXvNCAOD3CAaUTEbnnM7tyUJg/edit?usp=sharing"",""おかず形態一覧表!A11"")"),"咀嚼の必要性")</f>
        <v>咀嚼の必要性</v>
      </c>
      <c r="B11" s="57"/>
      <c r="C11" s="50"/>
      <c r="D11" s="50"/>
      <c r="E11" s="50" t="s">
        <v>39</v>
      </c>
      <c r="F11" s="50" t="s">
        <v>40</v>
      </c>
      <c r="G11" s="50" t="s">
        <v>40</v>
      </c>
      <c r="H11" s="50"/>
    </row>
    <row r="12" ht="22.5" customHeight="1">
      <c r="A12" s="49" t="str">
        <f>IFERROR(__xludf.DUMMYFUNCTION("IMPORTRANGE(""https://docs.google.com/spreadsheets/d/1vsTcEcugRZXGU84Ng3dXvNCAOD3CAaUTEbnnM7tyUJg/edit?usp=sharing"",""おかず形態一覧表!A12"")"),"学会分類2021")</f>
        <v>学会分類2021</v>
      </c>
      <c r="B12" s="61"/>
      <c r="C12" s="63"/>
      <c r="D12" s="63"/>
      <c r="E12" s="63" t="s">
        <v>42</v>
      </c>
      <c r="F12" s="63" t="s">
        <v>43</v>
      </c>
      <c r="G12" s="63" t="s">
        <v>44</v>
      </c>
      <c r="H12" s="63"/>
    </row>
    <row r="13" ht="22.5" customHeight="1">
      <c r="A13" s="66" t="str">
        <f>IFERROR(__xludf.DUMMYFUNCTION("IMPORTRANGE(""https://docs.google.com/spreadsheets/d/1vsTcEcugRZXGU84Ng3dXvNCAOD3CAaUTEbnnM7tyUJg/edit?usp=sharing"",""おかず形態一覧表!A13"")"),"栄養量目安")</f>
        <v>栄養量目安</v>
      </c>
      <c r="B13" s="67" t="s">
        <v>45</v>
      </c>
      <c r="C13" s="67" t="s">
        <v>45</v>
      </c>
      <c r="D13" s="67" t="s">
        <v>45</v>
      </c>
      <c r="E13" s="67" t="s">
        <v>46</v>
      </c>
      <c r="F13" s="67" t="s">
        <v>46</v>
      </c>
      <c r="G13" s="67" t="s">
        <v>4</v>
      </c>
      <c r="H13" s="67"/>
    </row>
    <row r="14" ht="22.5" customHeight="1">
      <c r="A14" s="68"/>
      <c r="B14" s="69">
        <v>1450.0</v>
      </c>
      <c r="C14" s="69">
        <v>1450.0</v>
      </c>
      <c r="D14" s="69">
        <v>1450.0</v>
      </c>
      <c r="E14" s="69">
        <v>1350.0</v>
      </c>
      <c r="F14" s="69">
        <v>1350.0</v>
      </c>
      <c r="G14" s="69">
        <v>1200.0</v>
      </c>
      <c r="H14" s="69"/>
    </row>
  </sheetData>
  <mergeCells count="1">
    <mergeCell ref="A13:A14"/>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2" t="str">
        <f>IFERROR(__xludf.DUMMYFUNCTION("IMPORTRANGE(""https://docs.google.com/spreadsheets/d/1vsTcEcugRZXGU84Ng3dXvNCAOD3CAaUTEbnnM7tyUJg/edit?usp=sharing"",""主食一覧!A1"")"),"2. 主食一覧")</f>
        <v>2. 主食一覧</v>
      </c>
    </row>
    <row r="2" ht="22.5" customHeight="1">
      <c r="A2" s="6" t="str">
        <f>IFERROR(__xludf.DUMMYFUNCTION("IMPORTRANGE(""https://docs.google.com/spreadsheets/d/1vsTcEcugRZXGU84Ng3dXvNCAOD3CAaUTEbnnM7tyUJg/edit?usp=sharing"",""主食一覧!A2"")"),"主食名称")</f>
        <v>主食名称</v>
      </c>
      <c r="B2" s="8" t="s">
        <v>0</v>
      </c>
      <c r="C2" s="8" t="s">
        <v>2</v>
      </c>
      <c r="D2" s="8" t="s">
        <v>3</v>
      </c>
      <c r="E2" s="8" t="s">
        <v>4</v>
      </c>
      <c r="F2" s="8"/>
      <c r="G2" s="8"/>
      <c r="H2" s="11"/>
    </row>
    <row r="3" ht="67.5" customHeight="1">
      <c r="A3" s="6" t="str">
        <f>IFERROR(__xludf.DUMMYFUNCTION("IMPORTRANGE(""https://docs.google.com/spreadsheets/d/1vsTcEcugRZXGU84Ng3dXvNCAOD3CAaUTEbnnM7tyUJg/edit?usp=sharing"",""主食一覧!A3"")"),"画像")</f>
        <v>画像</v>
      </c>
      <c r="B3" s="13"/>
      <c r="C3" s="13"/>
      <c r="D3" s="13"/>
      <c r="E3" s="13"/>
      <c r="F3" s="13"/>
      <c r="G3" s="13"/>
      <c r="H3" s="13"/>
    </row>
    <row r="4" ht="45.0" customHeight="1">
      <c r="A4" s="6" t="str">
        <f>IFERROR(__xludf.DUMMYFUNCTION("IMPORTRANGE(""https://docs.google.com/spreadsheets/d/1vsTcEcugRZXGU84Ng3dXvNCAOD3CAaUTEbnnM7tyUJg/edit?usp=sharing"",""主食一覧!A4"")"),"内容")</f>
        <v>内容</v>
      </c>
      <c r="B4" s="18" t="s">
        <v>13</v>
      </c>
      <c r="C4" s="18" t="s">
        <v>15</v>
      </c>
      <c r="D4" s="18" t="s">
        <v>16</v>
      </c>
      <c r="E4" s="18" t="s">
        <v>17</v>
      </c>
      <c r="F4" s="18"/>
      <c r="G4" s="18"/>
      <c r="H4" s="19"/>
    </row>
    <row r="5" ht="22.5" customHeight="1">
      <c r="A5" s="6" t="str">
        <f>IFERROR(__xludf.DUMMYFUNCTION("IMPORTRANGE(""https://docs.google.com/spreadsheets/d/1vsTcEcugRZXGU84Ng3dXvNCAOD3CAaUTEbnnM7tyUJg/edit?usp=sharing"",""主食一覧!A5"")"),"学会分類2021")</f>
        <v>学会分類2021</v>
      </c>
      <c r="B5" s="22"/>
      <c r="C5" s="22"/>
      <c r="D5" s="22"/>
      <c r="E5" s="22"/>
      <c r="F5" s="22"/>
      <c r="G5" s="22"/>
      <c r="H5" s="2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1" t="str">
        <f>IFERROR(__xludf.DUMMYFUNCTION("IMPORTRANGE(""https://docs.google.com/spreadsheets/d/1vsTcEcugRZXGU84Ng3dXvNCAOD3CAaUTEbnnM7tyUJg/edit?usp=sharing"",""水分とろみの基準・水分ゼリー!A1"")"),"3-1. 水分とろみの基準")</f>
        <v>3-1. 水分とろみの基準</v>
      </c>
      <c r="F1" s="3" t="str">
        <f>IFERROR(__xludf.DUMMYFUNCTION("IMPORTRANGE(""https://docs.google.com/spreadsheets/d/1vsTcEcugRZXGU84Ng3dXvNCAOD3CAaUTEbnnM7tyUJg/edit?usp=sharing"",""水分とろみの基準・水分ゼリー!F1"")"),"3-2. 水分ゼリー")</f>
        <v>3-2. 水分ゼリー</v>
      </c>
    </row>
    <row r="2" ht="30.0" customHeight="1">
      <c r="A2" s="26" t="str">
        <f>IFERROR(__xludf.DUMMYFUNCTION("IMPORTRANGE(""https://docs.google.com/spreadsheets/d/1vsTcEcugRZXGU84Ng3dXvNCAOD3CAaUTEbnnM7tyUJg/edit?usp=sharing"",""水分とろみの基準・水分ゼリー!A2"")"),"学会分類2021
（とろみ）")</f>
        <v>学会分類2021
（とろみ）</v>
      </c>
      <c r="B2" s="27" t="str">
        <f>IFERROR(__xludf.DUMMYFUNCTION("IMPORTRANGE(""https://docs.google.com/spreadsheets/d/1vsTcEcugRZXGU84Ng3dXvNCAOD3CAaUTEbnnM7tyUJg/edit?usp=sharing"",""水分とろみの基準・水分ゼリー!B2"")"),"薄いとろみ")</f>
        <v>薄いとろみ</v>
      </c>
      <c r="C2" s="27" t="str">
        <f>IFERROR(__xludf.DUMMYFUNCTION("IMPORTRANGE(""https://docs.google.com/spreadsheets/d/1vsTcEcugRZXGU84Ng3dXvNCAOD3CAaUTEbnnM7tyUJg/edit?usp=sharing"",""水分とろみの基準・水分ゼリー!C2"")"),"中間のとろみ")</f>
        <v>中間のとろみ</v>
      </c>
      <c r="D2" s="27" t="str">
        <f>IFERROR(__xludf.DUMMYFUNCTION("IMPORTRANGE(""https://docs.google.com/spreadsheets/d/1vsTcEcugRZXGU84Ng3dXvNCAOD3CAaUTEbnnM7tyUJg/edit?usp=sharing"",""水分とろみの基準・水分ゼリー!D2"")"),"濃いとろみ")</f>
        <v>濃いとろみ</v>
      </c>
      <c r="E2" s="27" t="str">
        <f>IFERROR(__xludf.DUMMYFUNCTION("IMPORTRANGE(""https://docs.google.com/spreadsheets/d/1vsTcEcugRZXGU84Ng3dXvNCAOD3CAaUTEbnnM7tyUJg/edit?usp=sharing"",""水分とろみの基準・水分ゼリー!E2"")"),"")</f>
        <v/>
      </c>
      <c r="F2" s="29" t="str">
        <f>IFERROR(__xludf.DUMMYFUNCTION("IMPORTRANGE(""https://docs.google.com/spreadsheets/d/1vsTcEcugRZXGU84Ng3dXvNCAOD3CAaUTEbnnM7tyUJg/edit?usp=sharing"",""水分とろみの基準・水分ゼリー!F2"")"),"名称")</f>
        <v>名称</v>
      </c>
      <c r="G2" s="30" t="s">
        <v>21</v>
      </c>
      <c r="H2" s="31"/>
    </row>
    <row r="3" ht="22.5" customHeight="1">
      <c r="A3" s="35" t="str">
        <f>IFERROR(__xludf.DUMMYFUNCTION("IMPORTRANGE(""https://docs.google.com/spreadsheets/d/1vsTcEcugRZXGU84Ng3dXvNCAOD3CAaUTEbnnM7tyUJg/edit?usp=sharing"",""水分とろみの基準・水分ゼリー!A3"")"),"とろみ調整食品")</f>
        <v>とろみ調整食品</v>
      </c>
      <c r="B3" s="36" t="s">
        <v>22</v>
      </c>
      <c r="C3" s="36" t="s">
        <v>22</v>
      </c>
      <c r="D3" s="36" t="s">
        <v>22</v>
      </c>
      <c r="E3" s="37"/>
      <c r="F3" s="35" t="str">
        <f>IFERROR(__xludf.DUMMYFUNCTION("IMPORTRANGE(""https://docs.google.com/spreadsheets/d/1vsTcEcugRZXGU84Ng3dXvNCAOD3CAaUTEbnnM7tyUJg/edit?usp=sharing"",""水分とろみの基準・水分ゼリー!F3"")"),"とろみ調整食品")</f>
        <v>とろみ調整食品</v>
      </c>
      <c r="G3" s="36" t="s">
        <v>24</v>
      </c>
      <c r="H3" s="37"/>
    </row>
    <row r="4" ht="22.5" customHeight="1">
      <c r="A4" s="38" t="str">
        <f>IFERROR(__xludf.DUMMYFUNCTION("IMPORTRANGE(""https://docs.google.com/spreadsheets/d/1vsTcEcugRZXGU84Ng3dXvNCAOD3CAaUTEbnnM7tyUJg/edit?usp=sharing"",""水分とろみの基準・水分ゼリー!A4"")"),"水100mlあたり")</f>
        <v>水100mlあたり</v>
      </c>
      <c r="B4" s="39"/>
      <c r="C4" s="39"/>
      <c r="D4" s="39"/>
      <c r="E4" s="40"/>
      <c r="F4" s="35" t="str">
        <f>IFERROR(__xludf.DUMMYFUNCTION("IMPORTRANGE(""https://docs.google.com/spreadsheets/d/1vsTcEcugRZXGU84Ng3dXvNCAOD3CAaUTEbnnM7tyUJg/edit?usp=sharing"",""水分とろみの基準・水分ゼリー!F4"")"),"水100mlあたり")</f>
        <v>水100mlあたり</v>
      </c>
      <c r="G4" s="41"/>
      <c r="H4" s="42"/>
    </row>
    <row r="5" ht="22.5" customHeight="1">
      <c r="A5" s="43" t="str">
        <f>IFERROR(__xludf.DUMMYFUNCTION("IMPORTRANGE(""https://docs.google.com/spreadsheets/d/1vsTcEcugRZXGU84Ng3dXvNCAOD3CAaUTEbnnM7tyUJg/edit?usp=sharing"",""水分とろみの基準・水分ゼリー!A5"")"),"小さじ")</f>
        <v>小さじ</v>
      </c>
      <c r="B5" s="45"/>
      <c r="C5" s="46"/>
      <c r="D5" s="45"/>
      <c r="E5" s="46"/>
      <c r="F5" s="43" t="s">
        <v>27</v>
      </c>
      <c r="G5" s="45"/>
      <c r="H5" s="46"/>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47" t="str">
        <f>IFERROR(__xludf.DUMMYFUNCTION("IMPORTRANGE(""https://docs.google.com/spreadsheets/d/1vsTcEcugRZXGU84Ng3dXvNCAOD3CAaUTEbnnM7tyUJg/edit?usp=sharing"",""濃厚流動食・補助食品!A1"")"),"4. 濃厚流動食（経管栄養）")</f>
        <v>4. 濃厚流動食（経管栄養）</v>
      </c>
      <c r="F1" s="48" t="str">
        <f>IFERROR(__xludf.DUMMYFUNCTION("IMPORTRANGE(""https://docs.google.com/spreadsheets/d/1vsTcEcugRZXGU84Ng3dXvNCAOD3CAaUTEbnnM7tyUJg/edit?usp=sharing"",""濃厚流動食・補助食品!F1"")"),"5. 補助食品、その他")</f>
        <v>5. 補助食品、その他</v>
      </c>
    </row>
    <row r="2" ht="22.5" customHeight="1">
      <c r="A2" s="51" t="str">
        <f>IFERROR(__xludf.DUMMYFUNCTION("IMPORTRANGE(""https://docs.google.com/spreadsheets/d/1vsTcEcugRZXGU84Ng3dXvNCAOD3CAaUTEbnnM7tyUJg/edit?usp=sharing"",""濃厚流動食・補助食品!A2"")"),"商品名")</f>
        <v>商品名</v>
      </c>
      <c r="B2" s="52" t="s">
        <v>33</v>
      </c>
      <c r="C2" s="52"/>
      <c r="D2" s="52"/>
      <c r="E2" s="53"/>
      <c r="F2" s="54" t="s">
        <v>38</v>
      </c>
      <c r="G2" s="55"/>
    </row>
    <row r="3" ht="22.5" customHeight="1">
      <c r="A3" s="56"/>
      <c r="B3" s="52"/>
      <c r="C3" s="52"/>
      <c r="D3" s="52"/>
      <c r="E3" s="53"/>
      <c r="F3" s="58" t="s">
        <v>41</v>
      </c>
      <c r="G3" s="59"/>
    </row>
    <row r="4" ht="22.5" customHeight="1">
      <c r="A4" s="60"/>
      <c r="B4" s="52"/>
      <c r="C4" s="52"/>
      <c r="D4" s="62"/>
      <c r="E4" s="53"/>
      <c r="F4" s="64"/>
      <c r="G4" s="65"/>
    </row>
  </sheetData>
  <mergeCells count="2">
    <mergeCell ref="A2:A4"/>
    <mergeCell ref="F3:G4"/>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30.0" customHeight="1">
      <c r="A1" s="70" t="s">
        <v>47</v>
      </c>
      <c r="B1" s="71"/>
      <c r="C1" s="71" t="s">
        <v>48</v>
      </c>
      <c r="D1" s="71"/>
      <c r="E1" s="71"/>
      <c r="F1" s="72"/>
      <c r="G1" s="72"/>
      <c r="H1" s="72"/>
      <c r="I1" s="73"/>
      <c r="J1" s="73"/>
      <c r="K1" s="73"/>
      <c r="L1" s="73"/>
      <c r="M1" s="73"/>
      <c r="N1" s="73"/>
      <c r="O1" s="73"/>
      <c r="P1" s="73"/>
      <c r="Q1" s="73"/>
      <c r="R1" s="73"/>
      <c r="S1" s="73"/>
      <c r="T1" s="73"/>
      <c r="U1" s="73"/>
      <c r="V1" s="73"/>
      <c r="W1" s="73"/>
      <c r="X1" s="73"/>
      <c r="Y1" s="73"/>
      <c r="Z1" s="73"/>
    </row>
    <row r="2" ht="7.5" customHeight="1"/>
    <row r="3" ht="22.5" customHeight="1">
      <c r="A3" s="74" t="str">
        <f>IFERROR(__xludf.DUMMYFUNCTION("IMPORTRANGE(""https://docs.google.com/spreadsheets/d/1vsTcEcugRZXGU84Ng3dXvNCAOD3CAaUTEbnnM7tyUJg/edit?usp=sharing"",""おかず形態一覧表!A1"")"),"1. おかず形態一覧表")</f>
        <v>1. おかず形態一覧表</v>
      </c>
      <c r="B3" s="75"/>
    </row>
    <row r="4" ht="22.5" customHeight="1">
      <c r="A4" s="7" t="str">
        <f>IFERROR(__xludf.DUMMYFUNCTION("IMPORTRANGE(""https://docs.google.com/spreadsheets/d/1vsTcEcugRZXGU84Ng3dXvNCAOD3CAaUTEbnnM7tyUJg/edit?usp=sharing"",""おかず形態一覧表!A2"")"),"食種名称")</f>
        <v>食種名称</v>
      </c>
      <c r="B4" s="76" t="str">
        <f>'おかず形態一覧表'!B2</f>
        <v>常食</v>
      </c>
      <c r="C4" s="76" t="str">
        <f>'おかず形態一覧表'!C2</f>
        <v>一口大</v>
      </c>
      <c r="D4" s="76" t="str">
        <f>'おかず形態一覧表'!D2</f>
        <v>きざみ</v>
      </c>
      <c r="E4" s="76" t="str">
        <f>'おかず形態一覧表'!E2</f>
        <v>粗みじん</v>
      </c>
      <c r="F4" s="76" t="str">
        <f>'おかず形態一覧表'!F2</f>
        <v>極きざみ</v>
      </c>
      <c r="G4" s="76" t="str">
        <f>'おかず形態一覧表'!G2</f>
        <v>ミキサー</v>
      </c>
      <c r="H4" s="76" t="str">
        <f>'おかず形態一覧表'!H2</f>
        <v/>
      </c>
    </row>
    <row r="5" ht="22.5" customHeight="1">
      <c r="A5" s="7" t="str">
        <f>IFERROR(__xludf.DUMMYFUNCTION("IMPORTRANGE(""https://docs.google.com/spreadsheets/d/1vsTcEcugRZXGU84Ng3dXvNCAOD3CAaUTEbnnM7tyUJg/edit?usp=sharing"",""おかず形態一覧表!A3"")"),"肉のおかず")</f>
        <v>肉のおかず</v>
      </c>
      <c r="B5" s="83" t="str">
        <f>'おかず形態一覧表'!B3</f>
        <v>メンチカツ</v>
      </c>
      <c r="C5" s="83" t="str">
        <f>'おかず形態一覧表'!C3</f>
        <v>メンチカツ</v>
      </c>
      <c r="D5" s="83" t="str">
        <f>'おかず形態一覧表'!D3</f>
        <v>メンチカツ</v>
      </c>
      <c r="E5" s="83" t="str">
        <f>'おかず形態一覧表'!E3</f>
        <v>メンチカツ</v>
      </c>
      <c r="F5" s="83" t="str">
        <f>'おかず形態一覧表'!F3</f>
        <v>メンチカツ</v>
      </c>
      <c r="G5" s="83" t="str">
        <f>'おかず形態一覧表'!G3</f>
        <v>メンチカツ</v>
      </c>
      <c r="H5" s="83" t="str">
        <f>'おかず形態一覧表'!H3</f>
        <v/>
      </c>
    </row>
    <row r="6" ht="67.5" customHeight="1">
      <c r="A6" s="21" t="str">
        <f>IFERROR(__xludf.DUMMYFUNCTION("IMPORTRANGE(""https://docs.google.com/spreadsheets/d/1vsTcEcugRZXGU84Ng3dXvNCAOD3CAaUTEbnnM7tyUJg/edit?usp=sharing"",""おかず形態一覧表!A4"")"),"画像")</f>
        <v>画像</v>
      </c>
      <c r="B6" s="28" t="str">
        <f>'おかず形態一覧表'!B4</f>
        <v/>
      </c>
      <c r="C6" s="28" t="str">
        <f>'おかず形態一覧表'!C4</f>
        <v/>
      </c>
      <c r="D6" s="28" t="str">
        <f>'おかず形態一覧表'!D4</f>
        <v/>
      </c>
      <c r="E6" s="28" t="str">
        <f>'おかず形態一覧表'!E4</f>
        <v/>
      </c>
      <c r="F6" s="28" t="str">
        <f>'おかず形態一覧表'!F4</f>
        <v/>
      </c>
      <c r="G6" s="28" t="str">
        <f>'おかず形態一覧表'!G4</f>
        <v/>
      </c>
      <c r="H6" s="28" t="str">
        <f>'おかず形態一覧表'!H4</f>
        <v/>
      </c>
    </row>
    <row r="7" ht="22.5" customHeight="1">
      <c r="A7" s="7" t="str">
        <f>IFERROR(__xludf.DUMMYFUNCTION("IMPORTRANGE(""https://docs.google.com/spreadsheets/d/1vsTcEcugRZXGU84Ng3dXvNCAOD3CAaUTEbnnM7tyUJg/edit?usp=sharing"",""おかず形態一覧表!A5"")"),"魚のおかず")</f>
        <v>魚のおかず</v>
      </c>
      <c r="B7" s="83" t="str">
        <f>'おかず形態一覧表'!B5</f>
        <v>鮭のクリーム煮</v>
      </c>
      <c r="C7" s="83" t="str">
        <f>'おかず形態一覧表'!C5</f>
        <v>鮭のクリーム煮</v>
      </c>
      <c r="D7" s="83" t="str">
        <f>'おかず形態一覧表'!D5</f>
        <v>鮭のクリーム煮</v>
      </c>
      <c r="E7" s="83" t="str">
        <f>'おかず形態一覧表'!E5</f>
        <v>鮭のクリーム煮</v>
      </c>
      <c r="F7" s="83" t="str">
        <f>'おかず形態一覧表'!F5</f>
        <v>鮭のクリーム煮</v>
      </c>
      <c r="G7" s="83" t="str">
        <f>'おかず形態一覧表'!G5</f>
        <v>鮭のクリーム煮</v>
      </c>
      <c r="H7" s="83" t="str">
        <f>'おかず形態一覧表'!H5</f>
        <v/>
      </c>
    </row>
    <row r="8" ht="67.5" customHeight="1">
      <c r="A8" s="21" t="str">
        <f>IFERROR(__xludf.DUMMYFUNCTION("IMPORTRANGE(""https://docs.google.com/spreadsheets/d/1vsTcEcugRZXGU84Ng3dXvNCAOD3CAaUTEbnnM7tyUJg/edit?usp=sharing"",""おかず形態一覧表!A6"")"),"画像")</f>
        <v>画像</v>
      </c>
      <c r="B8" s="28" t="str">
        <f>'おかず形態一覧表'!B6</f>
        <v/>
      </c>
      <c r="C8" s="28" t="str">
        <f>'おかず形態一覧表'!C6</f>
        <v/>
      </c>
      <c r="D8" s="28" t="str">
        <f>'おかず形態一覧表'!D6</f>
        <v/>
      </c>
      <c r="E8" s="28" t="str">
        <f>'おかず形態一覧表'!E6</f>
        <v/>
      </c>
      <c r="F8" s="28" t="str">
        <f>'おかず形態一覧表'!F6</f>
        <v/>
      </c>
      <c r="G8" s="28" t="str">
        <f>'おかず形態一覧表'!G6</f>
        <v/>
      </c>
      <c r="H8" s="28" t="str">
        <f>'おかず形態一覧表'!H6</f>
        <v/>
      </c>
    </row>
    <row r="9" ht="22.5" customHeight="1">
      <c r="A9" s="7" t="str">
        <f>IFERROR(__xludf.DUMMYFUNCTION("IMPORTRANGE(""https://docs.google.com/spreadsheets/d/1vsTcEcugRZXGU84Ng3dXvNCAOD3CAaUTEbnnM7tyUJg/edit?usp=sharing"",""おかず形態一覧表!A7"")"),"野菜のおかず")</f>
        <v>野菜のおかず</v>
      </c>
      <c r="B9" s="83" t="str">
        <f>'おかず形態一覧表'!B7</f>
        <v>ごぼうの胡麻煮</v>
      </c>
      <c r="C9" s="83" t="str">
        <f>'おかず形態一覧表'!C7</f>
        <v>ごぼうの胡麻煮</v>
      </c>
      <c r="D9" s="83" t="str">
        <f>'おかず形態一覧表'!D7</f>
        <v>ごぼうの胡麻煮</v>
      </c>
      <c r="E9" s="83" t="str">
        <f>'おかず形態一覧表'!E7</f>
        <v>ごぼうの胡麻煮</v>
      </c>
      <c r="F9" s="83" t="str">
        <f>'おかず形態一覧表'!F7</f>
        <v>ごぼうの胡麻煮</v>
      </c>
      <c r="G9" s="83" t="str">
        <f>'おかず形態一覧表'!G7</f>
        <v>ごぼうの胡麻煮</v>
      </c>
      <c r="H9" s="83" t="str">
        <f>'おかず形態一覧表'!H7</f>
        <v/>
      </c>
    </row>
    <row r="10" ht="67.5" customHeight="1">
      <c r="A10" s="32" t="str">
        <f>IFERROR(__xludf.DUMMYFUNCTION("IMPORTRANGE(""https://docs.google.com/spreadsheets/d/1vsTcEcugRZXGU84Ng3dXvNCAOD3CAaUTEbnnM7tyUJg/edit?usp=sharing"",""おかず形態一覧表!A8"")"),"画像")</f>
        <v>画像</v>
      </c>
      <c r="B10" s="33" t="str">
        <f>'おかず形態一覧表'!B8</f>
        <v/>
      </c>
      <c r="C10" s="33" t="str">
        <f>'おかず形態一覧表'!C8</f>
        <v/>
      </c>
      <c r="D10" s="33" t="str">
        <f>'おかず形態一覧表'!D8</f>
        <v/>
      </c>
      <c r="E10" s="33" t="str">
        <f>'おかず形態一覧表'!E8</f>
        <v/>
      </c>
      <c r="F10" s="33" t="str">
        <f>'おかず形態一覧表'!F8</f>
        <v/>
      </c>
      <c r="G10" s="33" t="str">
        <f>'おかず形態一覧表'!G8</f>
        <v/>
      </c>
      <c r="H10" s="33" t="str">
        <f>'おかず形態一覧表'!H8</f>
        <v/>
      </c>
    </row>
    <row r="11" ht="112.5" customHeight="1">
      <c r="A11" s="32" t="str">
        <f>IFERROR(__xludf.DUMMYFUNCTION("IMPORTRANGE(""https://docs.google.com/spreadsheets/d/1vsTcEcugRZXGU84Ng3dXvNCAOD3CAaUTEbnnM7tyUJg/edit?usp=sharing"",""おかず形態一覧表!A9"")"),"内容")</f>
        <v>内容</v>
      </c>
      <c r="B11" s="108" t="str">
        <f>'おかず形態一覧表'!B9</f>
        <v>一般的な食事だが根菜類などは圧力鍋を使用し柔らかくしている</v>
      </c>
      <c r="C11" s="108" t="str">
        <f>'おかず形態一覧表'!C9</f>
        <v>常食とほぼ同じだが、食べやすい大きさにカットしたもの</v>
      </c>
      <c r="D11" s="108" t="str">
        <f>'おかず形態一覧表'!D9</f>
        <v>調理前又は調理後に食べやすい大きさに刻みトロミをつける（トロミナール）代替え食材を使用することもある</v>
      </c>
      <c r="E11" s="108" t="str">
        <f>'おかず形態一覧表'!E9</f>
        <v>柔らかく調理したものを0.3～0.5ｃｍに細かく刻みトロミをつける　食材によってはペースト状のこともある</v>
      </c>
      <c r="F11" s="108" t="str">
        <f>'おかず形態一覧表'!F9</f>
        <v>柔らかく調理されたものをフードカッターにかける　細かな粒が残る程度の不均質なもの（トロミナール）</v>
      </c>
      <c r="G11" s="108" t="str">
        <f>'おかず形態一覧表'!G9</f>
        <v>食材をミキサーにかけ、均質でなめらかなペースト状にしたもの。離水しにくいようにトロミ調整食品でまとめる。</v>
      </c>
      <c r="H11" s="108" t="str">
        <f>'おかず形態一覧表'!H9</f>
        <v/>
      </c>
    </row>
    <row r="12" ht="45.0" customHeight="1">
      <c r="A12" s="49" t="str">
        <f>IFERROR(__xludf.DUMMYFUNCTION("IMPORTRANGE(""https://docs.google.com/spreadsheets/d/1vsTcEcugRZXGU84Ng3dXvNCAOD3CAaUTEbnnM7tyUJg/edit?usp=sharing"",""おかず形態一覧表!A10"")"),"大きさ・形状")</f>
        <v>大きさ・形状</v>
      </c>
      <c r="B12" s="57" t="str">
        <f>'おかず形態一覧表'!B10</f>
        <v>通常の大きさ食材によっては少し小さい</v>
      </c>
      <c r="C12" s="57" t="str">
        <f>'おかず形態一覧表'!C10</f>
        <v>一口大（2ｃｍ角）</v>
      </c>
      <c r="D12" s="57" t="str">
        <f>'おかず形態一覧表'!D10</f>
        <v>0.5ｃｍ～1ｃｍ角</v>
      </c>
      <c r="E12" s="57" t="str">
        <f>'おかず形態一覧表'!E10</f>
        <v>0.3～0.5ｃｍ</v>
      </c>
      <c r="F12" s="57" t="str">
        <f>'おかず形態一覧表'!F10</f>
        <v>ペースト状～0.3ｃｍ</v>
      </c>
      <c r="G12" s="57" t="str">
        <f>'おかず形態一覧表'!G10</f>
        <v>ペースト状</v>
      </c>
      <c r="H12" s="57" t="str">
        <f>'おかず形態一覧表'!H10</f>
        <v/>
      </c>
    </row>
    <row r="13" ht="45.0" customHeight="1">
      <c r="A13" s="49" t="str">
        <f>IFERROR(__xludf.DUMMYFUNCTION("IMPORTRANGE(""https://docs.google.com/spreadsheets/d/1vsTcEcugRZXGU84Ng3dXvNCAOD3CAaUTEbnnM7tyUJg/edit?usp=sharing"",""おかず形態一覧表!A11"")"),"咀嚼の必要性")</f>
        <v>咀嚼の必要性</v>
      </c>
      <c r="B13" s="57" t="str">
        <f>'おかず形態一覧表'!B11</f>
        <v/>
      </c>
      <c r="C13" s="57" t="str">
        <f>'おかず形態一覧表'!C11</f>
        <v/>
      </c>
      <c r="D13" s="57" t="str">
        <f>'おかず形態一覧表'!D11</f>
        <v/>
      </c>
      <c r="E13" s="57" t="str">
        <f>'おかず形態一覧表'!E11</f>
        <v>歯茎でつぶせる</v>
      </c>
      <c r="F13" s="57" t="str">
        <f>'おかず形態一覧表'!F11</f>
        <v>噛まなくてよい</v>
      </c>
      <c r="G13" s="57" t="str">
        <f>'おかず形態一覧表'!G11</f>
        <v>噛まなくてよい</v>
      </c>
      <c r="H13" s="57" t="str">
        <f>'おかず形態一覧表'!H11</f>
        <v/>
      </c>
    </row>
    <row r="14" ht="22.5" customHeight="1">
      <c r="A14" s="49" t="str">
        <f>IFERROR(__xludf.DUMMYFUNCTION("IMPORTRANGE(""https://docs.google.com/spreadsheets/d/1vsTcEcugRZXGU84Ng3dXvNCAOD3CAaUTEbnnM7tyUJg/edit?usp=sharing"",""おかず形態一覧表!A12"")"),"学会分類2021")</f>
        <v>学会分類2021</v>
      </c>
      <c r="B14" s="61" t="str">
        <f>'おかず形態一覧表'!B12</f>
        <v/>
      </c>
      <c r="C14" s="61" t="str">
        <f>'おかず形態一覧表'!C12</f>
        <v/>
      </c>
      <c r="D14" s="61" t="str">
        <f>'おかず形態一覧表'!D12</f>
        <v/>
      </c>
      <c r="E14" s="61" t="str">
        <f>'おかず形態一覧表'!E12</f>
        <v>4</v>
      </c>
      <c r="F14" s="61" t="str">
        <f>'おかず形態一覧表'!F12</f>
        <v>2-2</v>
      </c>
      <c r="G14" s="61" t="str">
        <f>'おかず形態一覧表'!G12</f>
        <v>2-1</v>
      </c>
      <c r="H14" s="61" t="str">
        <f>'おかず形態一覧表'!H12</f>
        <v/>
      </c>
    </row>
    <row r="15" ht="22.5" customHeight="1">
      <c r="A15" s="66" t="str">
        <f>IFERROR(__xludf.DUMMYFUNCTION("IMPORTRANGE(""https://docs.google.com/spreadsheets/d/1vsTcEcugRZXGU84Ng3dXvNCAOD3CAaUTEbnnM7tyUJg/edit?usp=sharing"",""おかず形態一覧表!A13"")"),"栄養量目安")</f>
        <v>栄養量目安</v>
      </c>
      <c r="B15" s="119" t="str">
        <f>'おかず形態一覧表'!B13</f>
        <v>米飯１４０</v>
      </c>
      <c r="C15" s="119" t="str">
        <f>'おかず形態一覧表'!C13</f>
        <v>米飯１４０</v>
      </c>
      <c r="D15" s="119" t="str">
        <f>'おかず形態一覧表'!D13</f>
        <v>米飯１４０</v>
      </c>
      <c r="E15" s="119" t="str">
        <f>'おかず形態一覧表'!E13</f>
        <v>全粥２４０</v>
      </c>
      <c r="F15" s="119" t="str">
        <f>'おかず形態一覧表'!F13</f>
        <v>全粥２４０</v>
      </c>
      <c r="G15" s="119" t="str">
        <f>'おかず形態一覧表'!G13</f>
        <v>ミキサー粥</v>
      </c>
      <c r="H15" s="119" t="str">
        <f>'おかず形態一覧表'!H13</f>
        <v/>
      </c>
    </row>
    <row r="16" ht="22.5" customHeight="1">
      <c r="A16" s="68"/>
      <c r="B16" s="120">
        <f>'おかず形態一覧表'!B14</f>
        <v>1450</v>
      </c>
      <c r="C16" s="120">
        <f>'おかず形態一覧表'!C14</f>
        <v>1450</v>
      </c>
      <c r="D16" s="120">
        <f>'おかず形態一覧表'!D14</f>
        <v>1450</v>
      </c>
      <c r="E16" s="120">
        <f>'おかず形態一覧表'!E14</f>
        <v>1350</v>
      </c>
      <c r="F16" s="120">
        <f>'おかず形態一覧表'!F14</f>
        <v>1350</v>
      </c>
      <c r="G16" s="120">
        <f>'おかず形態一覧表'!G14</f>
        <v>1200</v>
      </c>
      <c r="H16" s="120" t="str">
        <f>'おかず形態一覧表'!H14</f>
        <v/>
      </c>
    </row>
    <row r="17" ht="7.5" customHeight="1"/>
    <row r="18" ht="22.5" customHeight="1">
      <c r="A18" s="121" t="str">
        <f>IFERROR(__xludf.DUMMYFUNCTION("IMPORTRANGE(""https://docs.google.com/spreadsheets/d/1vsTcEcugRZXGU84Ng3dXvNCAOD3CAaUTEbnnM7tyUJg/edit?usp=sharing"",""主食一覧!A1"")"),"2. 主食一覧")</f>
        <v>2. 主食一覧</v>
      </c>
      <c r="B18" s="122"/>
    </row>
    <row r="19" ht="22.5" customHeight="1">
      <c r="A19" s="6" t="str">
        <f>IFERROR(__xludf.DUMMYFUNCTION("IMPORTRANGE(""https://docs.google.com/spreadsheets/d/1vsTcEcugRZXGU84Ng3dXvNCAOD3CAaUTEbnnM7tyUJg/edit?usp=sharing"",""主食一覧!A2"")"),"主食名称")</f>
        <v>主食名称</v>
      </c>
      <c r="B19" s="11" t="str">
        <f>'主食一覧'!B2</f>
        <v>ご飯</v>
      </c>
      <c r="C19" s="11" t="str">
        <f>'主食一覧'!C2</f>
        <v>軟飯</v>
      </c>
      <c r="D19" s="11" t="str">
        <f>'主食一覧'!D2</f>
        <v>全粥</v>
      </c>
      <c r="E19" s="11" t="str">
        <f>'主食一覧'!E2</f>
        <v>ミキサー粥</v>
      </c>
      <c r="F19" s="11" t="str">
        <f>'主食一覧'!F2</f>
        <v/>
      </c>
      <c r="G19" s="11" t="str">
        <f>'主食一覧'!G2</f>
        <v/>
      </c>
      <c r="H19" s="11" t="str">
        <f>'主食一覧'!H2</f>
        <v/>
      </c>
    </row>
    <row r="20" ht="67.5" customHeight="1">
      <c r="A20" s="6" t="str">
        <f>IFERROR(__xludf.DUMMYFUNCTION("IMPORTRANGE(""https://docs.google.com/spreadsheets/d/1vsTcEcugRZXGU84Ng3dXvNCAOD3CAaUTEbnnM7tyUJg/edit?usp=sharing"",""主食一覧!A3"")"),"画像")</f>
        <v>画像</v>
      </c>
      <c r="B20" s="13" t="str">
        <f>'主食一覧'!B3</f>
        <v/>
      </c>
      <c r="C20" s="13" t="str">
        <f>'主食一覧'!C3</f>
        <v/>
      </c>
      <c r="D20" s="13" t="str">
        <f>'主食一覧'!D3</f>
        <v/>
      </c>
      <c r="E20" s="13" t="str">
        <f>'主食一覧'!E3</f>
        <v/>
      </c>
      <c r="F20" s="13" t="str">
        <f>'主食一覧'!F3</f>
        <v/>
      </c>
      <c r="G20" s="13" t="str">
        <f>'主食一覧'!G3</f>
        <v/>
      </c>
      <c r="H20" s="13" t="str">
        <f>'主食一覧'!H3</f>
        <v/>
      </c>
    </row>
    <row r="21" ht="45.0" customHeight="1">
      <c r="A21" s="6" t="str">
        <f>IFERROR(__xludf.DUMMYFUNCTION("IMPORTRANGE(""https://docs.google.com/spreadsheets/d/1vsTcEcugRZXGU84Ng3dXvNCAOD3CAaUTEbnnM7tyUJg/edit?usp=sharing"",""主食一覧!A4"")"),"内容")</f>
        <v>内容</v>
      </c>
      <c r="B21" s="126" t="str">
        <f>'主食一覧'!B4</f>
        <v>通常のご飯</v>
      </c>
      <c r="C21" s="126" t="str">
        <f>'主食一覧'!C4</f>
        <v>柔らかめのご飯（米飯と全粥を５：５の割合で混ぜたもの）</v>
      </c>
      <c r="D21" s="126" t="str">
        <f>'主食一覧'!D4</f>
        <v>通常の全粥</v>
      </c>
      <c r="E21" s="126" t="str">
        <f>'主食一覧'!E4</f>
        <v>全粥に2％のスベラカーゼを入れ、ミキサーにかけたもの</v>
      </c>
      <c r="F21" s="126" t="str">
        <f>'主食一覧'!F4</f>
        <v/>
      </c>
      <c r="G21" s="126" t="str">
        <f>'主食一覧'!G4</f>
        <v/>
      </c>
      <c r="H21" s="126" t="str">
        <f>'主食一覧'!H4</f>
        <v/>
      </c>
    </row>
    <row r="22" ht="22.5" customHeight="1">
      <c r="A22" s="6" t="str">
        <f>IFERROR(__xludf.DUMMYFUNCTION("IMPORTRANGE(""https://docs.google.com/spreadsheets/d/1vsTcEcugRZXGU84Ng3dXvNCAOD3CAaUTEbnnM7tyUJg/edit?usp=sharing"",""主食一覧!A5"")"),"学会分類2021")</f>
        <v>学会分類2021</v>
      </c>
      <c r="B22" s="127" t="str">
        <f>'主食一覧'!B5</f>
        <v/>
      </c>
      <c r="C22" s="127" t="str">
        <f>'主食一覧'!C5</f>
        <v/>
      </c>
      <c r="D22" s="127" t="str">
        <f>'主食一覧'!D5</f>
        <v/>
      </c>
      <c r="E22" s="127" t="str">
        <f>'主食一覧'!E5</f>
        <v/>
      </c>
      <c r="F22" s="127" t="str">
        <f>'主食一覧'!F5</f>
        <v/>
      </c>
      <c r="G22" s="127" t="str">
        <f>'主食一覧'!G5</f>
        <v/>
      </c>
      <c r="H22" s="127" t="str">
        <f>'主食一覧'!H5</f>
        <v/>
      </c>
    </row>
    <row r="23" ht="7.5" customHeight="1"/>
    <row r="24" ht="22.5" customHeight="1">
      <c r="A24" s="3" t="str">
        <f>IFERROR(__xludf.DUMMYFUNCTION("IMPORTRANGE(""https://docs.google.com/spreadsheets/d/1vsTcEcugRZXGU84Ng3dXvNCAOD3CAaUTEbnnM7tyUJg/edit?usp=sharing"",""水分とろみの基準・水分ゼリー!A1"")"),"3-1. 水分とろみの基準")</f>
        <v>3-1. 水分とろみの基準</v>
      </c>
      <c r="B24" s="131"/>
      <c r="F24" s="3" t="str">
        <f>IFERROR(__xludf.DUMMYFUNCTION("IMPORTRANGE(""https://docs.google.com/spreadsheets/d/1vsTcEcugRZXGU84Ng3dXvNCAOD3CAaUTEbnnM7tyUJg/edit?usp=sharing"",""水分とろみの基準・水分ゼリー!F1"")"),"3-2. 水分ゼリー")</f>
        <v>3-2. 水分ゼリー</v>
      </c>
      <c r="G24" s="131"/>
    </row>
    <row r="25" ht="30.0" customHeight="1">
      <c r="A25" s="26" t="str">
        <f>IFERROR(__xludf.DUMMYFUNCTION("IMPORTRANGE(""https://docs.google.com/spreadsheets/d/1vsTcEcugRZXGU84Ng3dXvNCAOD3CAaUTEbnnM7tyUJg/edit?usp=sharing"",""水分とろみの基準・水分ゼリー!A2"")"),"学会分類2021
（とろみ）")</f>
        <v>学会分類2021
（とろみ）</v>
      </c>
      <c r="B25" s="27" t="str">
        <f>IFERROR(__xludf.DUMMYFUNCTION("IMPORTRANGE(""https://docs.google.com/spreadsheets/d/1vsTcEcugRZXGU84Ng3dXvNCAOD3CAaUTEbnnM7tyUJg/edit?usp=sharing"",""水分とろみの基準・水分ゼリー!B2"")"),"薄いとろみ")</f>
        <v>薄いとろみ</v>
      </c>
      <c r="C25" s="27" t="str">
        <f>IFERROR(__xludf.DUMMYFUNCTION("IMPORTRANGE(""https://docs.google.com/spreadsheets/d/1vsTcEcugRZXGU84Ng3dXvNCAOD3CAaUTEbnnM7tyUJg/edit?usp=sharing"",""水分とろみの基準・水分ゼリー!C2"")"),"中間のとろみ")</f>
        <v>中間のとろみ</v>
      </c>
      <c r="D25" s="27" t="str">
        <f>IFERROR(__xludf.DUMMYFUNCTION("IMPORTRANGE(""https://docs.google.com/spreadsheets/d/1vsTcEcugRZXGU84Ng3dXvNCAOD3CAaUTEbnnM7tyUJg/edit?usp=sharing"",""水分とろみの基準・水分ゼリー!D2"")"),"濃いとろみ")</f>
        <v>濃いとろみ</v>
      </c>
      <c r="E25" s="27" t="str">
        <f>IFERROR(__xludf.DUMMYFUNCTION("IMPORTRANGE(""https://docs.google.com/spreadsheets/d/1vsTcEcugRZXGU84Ng3dXvNCAOD3CAaUTEbnnM7tyUJg/edit?usp=sharing"",""水分とろみの基準・水分ゼリー!E2"")"),"")</f>
        <v/>
      </c>
      <c r="F25" s="29" t="str">
        <f>IFERROR(__xludf.DUMMYFUNCTION("IMPORTRANGE(""https://docs.google.com/spreadsheets/d/1vsTcEcugRZXGU84Ng3dXvNCAOD3CAaUTEbnnM7tyUJg/edit?usp=sharing"",""水分とろみの基準・水分ゼリー!F2"")"),"名称")</f>
        <v>名称</v>
      </c>
      <c r="G25" s="31" t="str">
        <f>'水分とろみの基準・水分ゼリー'!G2</f>
        <v>ポカリゼリー</v>
      </c>
      <c r="H25" s="31" t="str">
        <f>'水分とろみの基準・水分ゼリー'!H2</f>
        <v/>
      </c>
    </row>
    <row r="26" ht="22.5" customHeight="1">
      <c r="A26" s="35" t="str">
        <f>IFERROR(__xludf.DUMMYFUNCTION("IMPORTRANGE(""https://docs.google.com/spreadsheets/d/1vsTcEcugRZXGU84Ng3dXvNCAOD3CAaUTEbnnM7tyUJg/edit?usp=sharing"",""水分とろみの基準・水分ゼリー!A3"")"),"とろみ調整食品")</f>
        <v>とろみ調整食品</v>
      </c>
      <c r="B26" s="37" t="str">
        <f>'水分とろみの基準・水分ゼリー'!B3</f>
        <v>トロミナール</v>
      </c>
      <c r="C26" s="37" t="str">
        <f>'水分とろみの基準・水分ゼリー'!C3</f>
        <v>トロミナール</v>
      </c>
      <c r="D26" s="37" t="str">
        <f>'水分とろみの基準・水分ゼリー'!D3</f>
        <v>トロミナール</v>
      </c>
      <c r="E26" s="37" t="str">
        <f>'水分とろみの基準・水分ゼリー'!E3</f>
        <v/>
      </c>
      <c r="F26" s="35" t="str">
        <f>IFERROR(__xludf.DUMMYFUNCTION("IMPORTRANGE(""https://docs.google.com/spreadsheets/d/1vsTcEcugRZXGU84Ng3dXvNCAOD3CAaUTEbnnM7tyUJg/edit?usp=sharing"",""水分とろみの基準・水分ゼリー!F3"")"),"とろみ調整食品")</f>
        <v>とろみ調整食品</v>
      </c>
      <c r="G26" s="37" t="str">
        <f>'水分とろみの基準・水分ゼリー'!G3</f>
        <v>イナアガーL</v>
      </c>
      <c r="H26" s="37" t="str">
        <f>'水分とろみの基準・水分ゼリー'!H3</f>
        <v/>
      </c>
    </row>
    <row r="27" ht="22.5" customHeight="1">
      <c r="A27" s="38" t="str">
        <f>IFERROR(__xludf.DUMMYFUNCTION("IMPORTRANGE(""https://docs.google.com/spreadsheets/d/1vsTcEcugRZXGU84Ng3dXvNCAOD3CAaUTEbnnM7tyUJg/edit?usp=sharing"",""水分とろみの基準・水分ゼリー!A4"")"),"水100mlあたり")</f>
        <v>水100mlあたり</v>
      </c>
      <c r="B27" s="42" t="str">
        <f>'水分とろみの基準・水分ゼリー'!B4</f>
        <v/>
      </c>
      <c r="C27" s="42" t="str">
        <f>'水分とろみの基準・水分ゼリー'!C4</f>
        <v/>
      </c>
      <c r="D27" s="42" t="str">
        <f>'水分とろみの基準・水分ゼリー'!D4</f>
        <v/>
      </c>
      <c r="E27" s="42" t="str">
        <f>'水分とろみの基準・水分ゼリー'!E4</f>
        <v/>
      </c>
      <c r="F27" s="35" t="str">
        <f>IFERROR(__xludf.DUMMYFUNCTION("IMPORTRANGE(""https://docs.google.com/spreadsheets/d/1vsTcEcugRZXGU84Ng3dXvNCAOD3CAaUTEbnnM7tyUJg/edit?usp=sharing"",""水分とろみの基準・水分ゼリー!F4"")"),"水100mlあたり")</f>
        <v>水100mlあたり</v>
      </c>
      <c r="G27" s="42" t="str">
        <f>'水分とろみの基準・水分ゼリー'!G4</f>
        <v/>
      </c>
      <c r="H27" s="42" t="str">
        <f>'水分とろみの基準・水分ゼリー'!H4</f>
        <v/>
      </c>
    </row>
    <row r="28" ht="22.5" customHeight="1">
      <c r="A28" s="43" t="str">
        <f>IFERROR(__xludf.DUMMYFUNCTION("IMPORTRANGE(""https://docs.google.com/spreadsheets/d/1vsTcEcugRZXGU84Ng3dXvNCAOD3CAaUTEbnnM7tyUJg/edit?usp=sharing"",""水分とろみの基準・水分ゼリー!A5"")"),"小さじ")</f>
        <v>小さじ</v>
      </c>
      <c r="B28" s="46" t="str">
        <f>'水分とろみの基準・水分ゼリー'!B5</f>
        <v/>
      </c>
      <c r="C28" s="46" t="str">
        <f>'水分とろみの基準・水分ゼリー'!C5</f>
        <v/>
      </c>
      <c r="D28" s="46" t="str">
        <f>'水分とろみの基準・水分ゼリー'!D5</f>
        <v/>
      </c>
      <c r="E28" s="46" t="str">
        <f>'水分とろみの基準・水分ゼリー'!E5</f>
        <v/>
      </c>
      <c r="F28" s="43" t="s">
        <v>27</v>
      </c>
      <c r="G28" s="46" t="str">
        <f>'水分とろみの基準・水分ゼリー'!G5</f>
        <v/>
      </c>
      <c r="H28" s="46" t="str">
        <f>'水分とろみの基準・水分ゼリー'!H5</f>
        <v/>
      </c>
    </row>
    <row r="29" ht="7.5" customHeight="1"/>
    <row r="30" ht="22.5" customHeight="1">
      <c r="A30" s="135" t="str">
        <f>IFERROR(__xludf.DUMMYFUNCTION("IMPORTRANGE(""https://docs.google.com/spreadsheets/d/1vsTcEcugRZXGU84Ng3dXvNCAOD3CAaUTEbnnM7tyUJg/edit?usp=sharing"",""濃厚流動食・補助食品!A1"")"),"4. 濃厚流動食（経管栄養）")</f>
        <v>4. 濃厚流動食（経管栄養）</v>
      </c>
      <c r="B30" s="137"/>
      <c r="F30" s="139" t="str">
        <f>IFERROR(__xludf.DUMMYFUNCTION("IMPORTRANGE(""https://docs.google.com/spreadsheets/d/1vsTcEcugRZXGU84Ng3dXvNCAOD3CAaUTEbnnM7tyUJg/edit?usp=sharing"",""濃厚流動食・補助食品!F1"")"),"5. 補助食品、その他")</f>
        <v>5. 補助食品、その他</v>
      </c>
      <c r="G30" s="140"/>
    </row>
    <row r="31" ht="22.5" customHeight="1">
      <c r="A31" s="51" t="str">
        <f>IFERROR(__xludf.DUMMYFUNCTION("IMPORTRANGE(""https://docs.google.com/spreadsheets/d/1vsTcEcugRZXGU84Ng3dXvNCAOD3CAaUTEbnnM7tyUJg/edit?usp=sharing"",""濃厚流動食・補助食品!A2"")"),"商品名")</f>
        <v>商品名</v>
      </c>
      <c r="B31" s="62" t="str">
        <f>'濃厚流動食・補助食品'!B2</f>
        <v>なし</v>
      </c>
      <c r="C31" s="62" t="str">
        <f>'濃厚流動食・補助食品'!C2</f>
        <v/>
      </c>
      <c r="D31" s="62" t="str">
        <f>'濃厚流動食・補助食品'!D2</f>
        <v/>
      </c>
      <c r="E31" s="53" t="str">
        <f>'濃厚流動食・補助食品'!E2</f>
        <v/>
      </c>
      <c r="F31" s="144" t="str">
        <f>'濃厚流動食・補助食品'!F2</f>
        <v>０ｊ・１ｊ対応： 不可能</v>
      </c>
      <c r="G31" s="145" t="str">
        <f>'濃厚流動食・補助食品'!G2</f>
        <v/>
      </c>
      <c r="H31" s="143"/>
    </row>
    <row r="32" ht="22.5" customHeight="1">
      <c r="A32" s="56"/>
      <c r="B32" s="62" t="str">
        <f>'濃厚流動食・補助食品'!B3</f>
        <v/>
      </c>
      <c r="C32" s="62" t="str">
        <f>'濃厚流動食・補助食品'!C3</f>
        <v/>
      </c>
      <c r="D32" s="62" t="str">
        <f>'濃厚流動食・補助食品'!D3</f>
        <v/>
      </c>
      <c r="E32" s="62" t="str">
        <f>'濃厚流動食・補助食品'!E3</f>
        <v/>
      </c>
      <c r="F32" s="150" t="str">
        <f>'濃厚流動食・補助食品'!F3</f>
        <v>エンジョイゼリー</v>
      </c>
      <c r="G32" s="146"/>
      <c r="H32" s="59"/>
    </row>
    <row r="33" ht="22.5" customHeight="1">
      <c r="A33" s="60"/>
      <c r="B33" s="62" t="str">
        <f>'濃厚流動食・補助食品'!B4</f>
        <v/>
      </c>
      <c r="C33" s="62" t="str">
        <f>'濃厚流動食・補助食品'!C4</f>
        <v/>
      </c>
      <c r="D33" s="62" t="str">
        <f>'濃厚流動食・補助食品'!D4</f>
        <v/>
      </c>
      <c r="E33" s="62" t="str">
        <f>'濃厚流動食・補助食品'!E4</f>
        <v/>
      </c>
      <c r="F33" s="64"/>
      <c r="G33" s="147"/>
      <c r="H33" s="65"/>
    </row>
    <row r="34" ht="7.5" customHeight="1"/>
    <row r="35" ht="22.5" customHeight="1">
      <c r="A35" s="148" t="str">
        <f>IFERROR(__xludf.DUMMYFUNCTION("IMPORTRANGE(""https://docs.google.com/spreadsheets/d/1vsTcEcugRZXGU84Ng3dXvNCAOD3CAaUTEbnnM7tyUJg/edit?usp=sharing"",""施設概要!A1"")"),"施設概要")</f>
        <v>施設概要</v>
      </c>
      <c r="B35" s="149"/>
    </row>
    <row r="36" ht="22.5" customHeight="1">
      <c r="A36" s="10" t="str">
        <f>IFERROR(__xludf.DUMMYFUNCTION("IMPORTRANGE(""https://docs.google.com/spreadsheets/d/1vsTcEcugRZXGU84Ng3dXvNCAOD3CAaUTEbnnM7tyUJg/edit?usp=sharing"",""施設概要!A2"")"),"所在地")</f>
        <v>所在地</v>
      </c>
      <c r="B36" s="158" t="str">
        <f>'施設概要'!B2</f>
        <v>南蒲原郡田上町大字川船河９７番地１</v>
      </c>
      <c r="C36" s="151"/>
      <c r="D36" s="152"/>
      <c r="E36" s="159" t="str">
        <f>'施設概要'!C2</f>
        <v>平成21年開設　弥彦の山々や広大な蒲原平野を一望できる2階建て５０名定員の施設です。全面ガラスフロアで明るい雰囲気の中、食事を召し上がっていただいております。多職種協同で日々の変化を見逃さず、また個別対応を充実させることで満足度アップに繋がればと考えております。毎月の行事食や誕生日企画、旬の地元食材を使用し季節感を大切に、日々ご利用者様に喜んでいただけるような食事提供に努めております。</v>
      </c>
      <c r="F36" s="154"/>
      <c r="G36" s="154"/>
      <c r="H36" s="155"/>
    </row>
    <row r="37" ht="22.5" customHeight="1">
      <c r="A37" s="10" t="str">
        <f>IFERROR(__xludf.DUMMYFUNCTION("IMPORTRANGE(""https://docs.google.com/spreadsheets/d/1vsTcEcugRZXGU84Ng3dXvNCAOD3CAaUTEbnnM7tyUJg/edit?usp=sharing"",""施設概要!A3"")"),"給食部門名")</f>
        <v>給食部門名</v>
      </c>
      <c r="B37" s="158" t="str">
        <f>'施設概要'!B3</f>
        <v/>
      </c>
      <c r="C37" s="151"/>
      <c r="D37" s="152"/>
      <c r="E37" s="156"/>
      <c r="H37" s="157"/>
    </row>
    <row r="38" ht="22.5" customHeight="1">
      <c r="A38" s="10" t="str">
        <f>IFERROR(__xludf.DUMMYFUNCTION("IMPORTRANGE(""https://docs.google.com/spreadsheets/d/1vsTcEcugRZXGU84Ng3dXvNCAOD3CAaUTEbnnM7tyUJg/edit?usp=sharing"",""施設概要!A4"")"),"電話")</f>
        <v>電話</v>
      </c>
      <c r="B38" s="158" t="str">
        <f>'施設概要'!B4</f>
        <v>0256-53-5700（代）</v>
      </c>
      <c r="C38" s="151"/>
      <c r="D38" s="152"/>
      <c r="E38" s="156"/>
      <c r="H38" s="157"/>
    </row>
    <row r="39" ht="22.5" customHeight="1">
      <c r="A39" s="102" t="str">
        <f>IFERROR(__xludf.DUMMYFUNCTION("IMPORTRANGE(""https://docs.google.com/spreadsheets/d/1vsTcEcugRZXGU84Ng3dXvNCAOD3CAaUTEbnnM7tyUJg/edit?usp=sharing"",""施設概要!A5"")"),"FAX")</f>
        <v>FAX</v>
      </c>
      <c r="B39" s="158" t="str">
        <f>'施設概要'!B5</f>
        <v>0256-53-5711（代）</v>
      </c>
      <c r="C39" s="151"/>
      <c r="D39" s="152"/>
      <c r="E39" s="156"/>
      <c r="H39" s="157"/>
    </row>
    <row r="40" ht="22.5" customHeight="1">
      <c r="A40" s="104" t="str">
        <f>IFERROR(__xludf.DUMMYFUNCTION("IMPORTRANGE(""https://docs.google.com/spreadsheets/d/1vsTcEcugRZXGU84Ng3dXvNCAOD3CAaUTEbnnM7tyUJg/edit?usp=sharing"",""施設概要!A6"")"),"更新日")</f>
        <v>更新日</v>
      </c>
      <c r="B40" s="164">
        <f>'施設概要'!B6</f>
        <v>45782.82932</v>
      </c>
      <c r="C40" s="151"/>
      <c r="D40" s="152"/>
      <c r="E40" s="161"/>
      <c r="F40" s="162"/>
      <c r="G40" s="162"/>
      <c r="H40" s="163"/>
    </row>
  </sheetData>
  <mergeCells count="10">
    <mergeCell ref="B38:D38"/>
    <mergeCell ref="B39:D39"/>
    <mergeCell ref="A15:A16"/>
    <mergeCell ref="A31:A33"/>
    <mergeCell ref="G31:H31"/>
    <mergeCell ref="F32:H33"/>
    <mergeCell ref="B36:D36"/>
    <mergeCell ref="E36:H40"/>
    <mergeCell ref="B37:D37"/>
    <mergeCell ref="B40:D40"/>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2" width="16.38"/>
    <col customWidth="1" min="3" max="3" width="10.13"/>
    <col customWidth="1" min="4" max="4" width="15.13"/>
  </cols>
  <sheetData>
    <row r="1">
      <c r="A1" s="77" t="s">
        <v>49</v>
      </c>
      <c r="B1" s="78"/>
      <c r="C1" s="78"/>
      <c r="D1" s="78"/>
    </row>
    <row r="2">
      <c r="A2" s="79" t="s">
        <v>50</v>
      </c>
      <c r="B2" s="80"/>
      <c r="C2" s="82" t="s">
        <v>52</v>
      </c>
      <c r="D2" s="84" t="s">
        <v>54</v>
      </c>
    </row>
    <row r="3">
      <c r="A3" s="86" t="s">
        <v>56</v>
      </c>
      <c r="B3" s="87"/>
      <c r="C3" s="88" t="b">
        <v>0</v>
      </c>
      <c r="D3" s="89"/>
    </row>
    <row r="4">
      <c r="A4" s="81"/>
      <c r="B4" s="81"/>
      <c r="C4" s="81"/>
      <c r="D4" s="81"/>
    </row>
    <row r="5">
      <c r="A5" s="90" t="s">
        <v>53</v>
      </c>
      <c r="B5" s="90" t="s">
        <v>57</v>
      </c>
      <c r="C5" s="81"/>
      <c r="D5" s="81"/>
    </row>
    <row r="6">
      <c r="A6" s="91"/>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8.88"/>
  </cols>
  <sheetData>
    <row r="1">
      <c r="A1" s="81" t="s">
        <v>51</v>
      </c>
      <c r="B1" s="81"/>
    </row>
    <row r="2">
      <c r="A2" s="81" t="s">
        <v>53</v>
      </c>
      <c r="B2" s="81" t="s">
        <v>55</v>
      </c>
    </row>
    <row r="3">
      <c r="A3" s="85">
        <v>46111.883420983795</v>
      </c>
    </row>
    <row r="4">
      <c r="A4" s="85"/>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92" t="str">
        <f>IFERROR(__xludf.DUMMYFUNCTION("IMPORTRANGE(""https://docs.google.com/spreadsheets/d/1vsTcEcugRZXGU84Ng3dXvNCAOD3CAaUTEbnnM7tyUJg/edit?usp=sharing"",""施設概要!A1"")"),"施設概要")</f>
        <v>施設概要</v>
      </c>
      <c r="B1" s="93"/>
      <c r="C1" s="93"/>
    </row>
    <row r="2" ht="22.5" customHeight="1">
      <c r="A2" s="94" t="str">
        <f>IFERROR(__xludf.DUMMYFUNCTION("IMPORTRANGE(""https://docs.google.com/spreadsheets/d/1vsTcEcugRZXGU84Ng3dXvNCAOD3CAaUTEbnnM7tyUJg/edit?usp=sharing"",""施設概要!A2"")"),"所在地")</f>
        <v>所在地</v>
      </c>
      <c r="B2" s="95" t="s">
        <v>7</v>
      </c>
      <c r="C2" s="96" t="s">
        <v>11</v>
      </c>
    </row>
    <row r="3" ht="22.5" customHeight="1">
      <c r="A3" s="10" t="str">
        <f>IFERROR(__xludf.DUMMYFUNCTION("IMPORTRANGE(""https://docs.google.com/spreadsheets/d/1vsTcEcugRZXGU84Ng3dXvNCAOD3CAaUTEbnnM7tyUJg/edit?usp=sharing"",""施設概要!A3"")"),"給食部門名")</f>
        <v>給食部門名</v>
      </c>
      <c r="B3" s="98"/>
      <c r="C3" s="99"/>
    </row>
    <row r="4" ht="22.5" customHeight="1">
      <c r="A4" s="10" t="str">
        <f>IFERROR(__xludf.DUMMYFUNCTION("IMPORTRANGE(""https://docs.google.com/spreadsheets/d/1vsTcEcugRZXGU84Ng3dXvNCAOD3CAaUTEbnnM7tyUJg/edit?usp=sharing"",""施設概要!A4"")"),"電話")</f>
        <v>電話</v>
      </c>
      <c r="B4" s="100" t="s">
        <v>14</v>
      </c>
      <c r="C4" s="99"/>
    </row>
    <row r="5" ht="22.5" customHeight="1">
      <c r="A5" s="102" t="str">
        <f>IFERROR(__xludf.DUMMYFUNCTION("IMPORTRANGE(""https://docs.google.com/spreadsheets/d/1vsTcEcugRZXGU84Ng3dXvNCAOD3CAaUTEbnnM7tyUJg/edit?usp=sharing"",""施設概要!A5"")"),"FAX")</f>
        <v>FAX</v>
      </c>
      <c r="B5" s="103" t="s">
        <v>18</v>
      </c>
      <c r="C5" s="99"/>
    </row>
    <row r="6" ht="22.5" customHeight="1">
      <c r="A6" s="104" t="str">
        <f>IFERROR(__xludf.DUMMYFUNCTION("IMPORTRANGE(""https://docs.google.com/spreadsheets/d/1vsTcEcugRZXGU84Ng3dXvNCAOD3CAaUTEbnnM7tyUJg/edit?usp=sharing"",""施設概要!A6"")"),"更新日")</f>
        <v>更新日</v>
      </c>
      <c r="B6" s="105">
        <v>45782.82911399305</v>
      </c>
      <c r="C6" s="106"/>
    </row>
  </sheetData>
  <mergeCells count="1">
    <mergeCell ref="C2:C6"/>
  </mergeCells>
  <drawing r:id="rId1"/>
</worksheet>
</file>