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การตอบแบบฟอร์ม 1" sheetId="1" r:id="rId3"/>
    <sheet state="visible" name="data" sheetId="2" r:id="rId4"/>
  </sheets>
  <definedNames/>
  <calcPr/>
</workbook>
</file>

<file path=xl/sharedStrings.xml><?xml version="1.0" encoding="utf-8"?>
<sst xmlns="http://schemas.openxmlformats.org/spreadsheetml/2006/main" count="3238" uniqueCount="664">
  <si>
    <t>ประทับเวลา</t>
  </si>
  <si>
    <t>เลขประจำตัวนักเรียน</t>
  </si>
  <si>
    <t>ชั้น</t>
  </si>
  <si>
    <t>ห้อง</t>
  </si>
  <si>
    <t>คำนำหน้า</t>
  </si>
  <si>
    <t>ชื่อ-สกุล ภาษาไทย</t>
  </si>
  <si>
    <t>ชื่อ-สกุล ภาษาอังกฤษ</t>
  </si>
  <si>
    <t>เบอร์โทรศัพท์</t>
  </si>
  <si>
    <t>อีเมล์</t>
  </si>
  <si>
    <t>บ้านเลขที่</t>
  </si>
  <si>
    <t>หมู่ที่</t>
  </si>
  <si>
    <t>ชื่อหมู่บ้าน</t>
  </si>
  <si>
    <t>ถนน</t>
  </si>
  <si>
    <t>ซอย</t>
  </si>
  <si>
    <t>ตำบล</t>
  </si>
  <si>
    <t>อำเภอ</t>
  </si>
  <si>
    <t>จังหวัด</t>
  </si>
  <si>
    <t>รหัสไปรษณีย์</t>
  </si>
  <si>
    <t>ที่อยู่ปัจจุบันที่ติดต่อได้สะดวก</t>
  </si>
  <si>
    <t>ชื่ออาคาร/หอพัก/หมู่บ้านจัดสรร</t>
  </si>
  <si>
    <t>ที่พักอาศัยปัจจุบัน</t>
  </si>
  <si>
    <t>การพักนอนของนักเรียน</t>
  </si>
  <si>
    <t>ชื่อ-สกุล บิดา</t>
  </si>
  <si>
    <t>บิดาประกอบอาชีพ</t>
  </si>
  <si>
    <t>รายได้ของบิดาต่อเดือน</t>
  </si>
  <si>
    <t>ชื่อ-สกุล มารดา</t>
  </si>
  <si>
    <t>มารดาประกอบอาชีพ</t>
  </si>
  <si>
    <t>รายได้ของมารดาต่อเดือน</t>
  </si>
  <si>
    <t>สถานภาพของครอบครัว</t>
  </si>
  <si>
    <t>พ่อแม่มีลูกทั้งหมดกี่คน</t>
  </si>
  <si>
    <t>นักเรียนเป็นบุตรคนที่เท่าใด</t>
  </si>
  <si>
    <t>จำนวนพี่ชาย</t>
  </si>
  <si>
    <t>จำนวนพี่สาว</t>
  </si>
  <si>
    <t>จำนวนน้องชาย</t>
  </si>
  <si>
    <t>จำนวนน้องสาว</t>
  </si>
  <si>
    <t>จำนวนพี่น้องที่กำลังศึกษาอยู่</t>
  </si>
  <si>
    <t>การเดินทางมายังโรงเรียนของนักเรียน</t>
  </si>
  <si>
    <t>ระยะเวลาที่ใช้ในการเดินทางจากบ้านมาถึงโรงเรียน (นาที)</t>
  </si>
  <si>
    <t>ระยะทางจากบ้านมาโรงเรียนเป็นถนนลูกรัง (เมตร)</t>
  </si>
  <si>
    <t>ระยะทางจากบ้านมาโรงเรียนเป็นถนนลาดยางหรือคอนกรีต (เมตร)</t>
  </si>
  <si>
    <t>นักเรียนได้เงินมาโรงเรียนโดยเฉลี่ยวันละเท่าใด</t>
  </si>
  <si>
    <t>ความขาดแคลนและความด้อยโอกาส</t>
  </si>
  <si>
    <t>น้ำหนัก (กิโลกรัม)</t>
  </si>
  <si>
    <t>ส่วนสูง (เซนติเมตร)</t>
  </si>
  <si>
    <t>โรคประจำตัว</t>
  </si>
  <si>
    <t>ระบุโรคประจำตัวของนักเรียน</t>
  </si>
  <si>
    <t>นักเรียนมีความผิดปกติของร่างกายหรือไม่</t>
  </si>
  <si>
    <t>ระบุความผิดปกติทางร่างกายของนักเรียน</t>
  </si>
  <si>
    <t>นักเรียนมีภาวะตาบอดสีหรือไม่</t>
  </si>
  <si>
    <t>ความผิดปกติเกี่ยวกับการมองเห็น</t>
  </si>
  <si>
    <t>ความสามารถพิเศษของนักเรียน</t>
  </si>
  <si>
    <t>วิชาที่ถนัดและมีความสนใจเป็นพิเศษ</t>
  </si>
  <si>
    <t>ปัจจุบันนักศึกษากำลังศึกษาอยู่ในระดับชั้น</t>
  </si>
  <si>
    <t>เป้าหมายการศึกษาต่อเมื่อจบชั้น ม.3</t>
  </si>
  <si>
    <t>เป้าหมายการศึกษาต่อเมื่อจบชั้น ม.6</t>
  </si>
  <si>
    <t>กลุ่มอาชีพที่นักเรียนใฝ่ฝันในอนาคต</t>
  </si>
  <si>
    <t>นักเรียนมีคอมพิวเตอร์ตั้งโต๊ะ (Desktop PC) สำหรับใช้งานที่บ้าน/ที่พักหรือไม่</t>
  </si>
  <si>
    <t>นักเรียนมีคอมพิวเตอร์โน๊ตบุ๊ค (Notebook PC) สำหรับใช้งานหรือไม่</t>
  </si>
  <si>
    <t>นักเรียนมีคอมพิวเตอร์แท๊บเล็ต (Tablet Computer) สำหรับใช้งานหรือไม่</t>
  </si>
  <si>
    <t>นักเรียนมีอินเตอร์เน็ตใช้งานที่บ้าน/ที่พัก หรือไม่</t>
  </si>
  <si>
    <t>นักเรียนใช้สมาร์ทโฟน (Smart Phone) หรือไม่และใช้ระบบใด</t>
  </si>
  <si>
    <t>นักเรียนใช้บริการสื่อสังคมออนไลน์ต่อไปนี้มากน้อยเพียงใด [Facebook]</t>
  </si>
  <si>
    <t>นักเรียนใช้บริการสื่อสังคมออนไลน์ต่อไปนี้มากน้อยเพียงใด [Line]</t>
  </si>
  <si>
    <t>นักเรียนใช้บริการสื่อสังคมออนไลน์ต่อไปนี้มากน้อยเพียงใด [Twitter]</t>
  </si>
  <si>
    <t>นักเรียนใช้บริการสื่อสังคมออนไลน์ต่อไปนี้มากน้อยเพียงใด [Instagram]</t>
  </si>
  <si>
    <t>นักเรียนใช้บริการสื่อสังคมออนไลน์ต่อไปนี้มากน้อยเพียงใด [Youtube]</t>
  </si>
  <si>
    <t>นักเรียนใช้บริการสื่อสังคมออนไลน์ต่อไปนี้มากน้อยเพียงใด [Google Plus (G+)]</t>
  </si>
  <si>
    <t>นักเรียนใช้คอมพิวเตอร์และอินเตอร์เน็ตทำกิจกรรมต่างๆ ต่อไปนี้บ่อยครั้งน้อยเพียงใด [ทำการบ้าน /รายงาน ส่งครู]</t>
  </si>
  <si>
    <t>นักเรียนใช้คอมพิวเตอร์และอินเตอร์เน็ตทำกิจกรรมต่างๆ ต่อไปนี้บ่อยครั้งน้อยเพียงใด [อ่านและติดตามข่าวสาร]</t>
  </si>
  <si>
    <t>นักเรียนใช้คอมพิวเตอร์และอินเตอร์เน็ตทำกิจกรรมต่างๆ ต่อไปนี้บ่อยครั้งน้อยเพียงใด [สืบค้นข้อมูล ศึกษาหาความรู้]</t>
  </si>
  <si>
    <t>นักเรียนใช้คอมพิวเตอร์และอินเตอร์เน็ตทำกิจกรรมต่างๆ ต่อไปนี้บ่อยครั้งน้อยเพียงใด [เรียนพิเศษผ่านคอร์สออนไลน์]</t>
  </si>
  <si>
    <t>นักเรียนใช้คอมพิวเตอร์และอินเตอร์เน็ตทำกิจกรรมต่างๆ ต่อไปนี้บ่อยครั้งน้อยเพียงใด [การบันเทิง เกมส์ ดูหนัง ฟังเพลง]</t>
  </si>
  <si>
    <t>นักเรียนใช้คอมพิวเตอร์และอินเตอร์เน็ตทำกิจกรรมต่างๆ ต่อไปนี้บ่อยครั้งน้อยเพียงใด [ติดต่อสื่อสาร อีเมล์ แชท Social media]</t>
  </si>
  <si>
    <t>นักเรียนใช้คอมพิวเตอร์และอินเตอร์เน็ตทำกิจกรรมต่างๆ ต่อไปนี้บ่อยครั้งน้อยเพียงใด [ซื้อขายสินค้าออนไลน์]</t>
  </si>
  <si>
    <t>นักเรียนใช้คอมพิวเตอร์และอินเตอร์เน็ตทำกิจกรรมต่างๆ ต่อไปนี้บ่อยครั้งน้อยเพียงใด [ชำระสินค้าและบริการผ่านอินเตอร์เน็ต]</t>
  </si>
  <si>
    <t>นักเรียนใช้คอมพิวเตอร์และอินเตอร์เน็ตทำกิจกรรมต่างๆ ต่อไปนี้บ่อยครั้งน้อยเพียงใด [การเงิน ธนาคาร อินเตอร์เน็ตแบ็งกิ้ง]</t>
  </si>
  <si>
    <t>นักเรียนใช้คอมพิวเตอร์และอินเตอร์เน็ตทำกิจกรรมต่างๆ ต่อไปนี้บ่อยครั้งน้อยเพียงใด [สร้างเว็บ เขียนบล็อก ไดอารี]</t>
  </si>
  <si>
    <t>ม.6</t>
  </si>
  <si>
    <t>นาย</t>
  </si>
  <si>
    <t>ชิดติพงษ์  แถวอุทุม</t>
  </si>
  <si>
    <t>Chittipong  Thaewutum</t>
  </si>
  <si>
    <t>lpk30974@loeipit.ac.th</t>
  </si>
  <si>
    <t>กำเนิดเพชร</t>
  </si>
  <si>
    <t>เลย-เชียงคาน</t>
  </si>
  <si>
    <t>-</t>
  </si>
  <si>
    <t>เมือง</t>
  </si>
  <si>
    <t>เลย</t>
  </si>
  <si>
    <t>ใช้ที่อยู่เดียวกับที่อยู่ในทะเบียนบ้าน</t>
  </si>
  <si>
    <t>บ้านตนเอง</t>
  </si>
  <si>
    <t>อาศัยอยู่กับพ่อแม่</t>
  </si>
  <si>
    <t>นาย ชิด  แถวอุทุม</t>
  </si>
  <si>
    <t>เกษตรกร</t>
  </si>
  <si>
    <t>นางสาว สุมาลี เกษเกษร</t>
  </si>
  <si>
    <t>ค้าขาย ธุรกิจส่วนตัว</t>
  </si>
  <si>
    <t>บิดา มารดา อยู่ด้วยกัน</t>
  </si>
  <si>
    <t>รถจักรยานยนต์</t>
  </si>
  <si>
    <t>มีโรคประจำตัว</t>
  </si>
  <si>
    <t>หอบหืด,ภูมิแพ้</t>
  </si>
  <si>
    <t>ไม่มี</t>
  </si>
  <si>
    <t>สายตาสั้นและเอียง</t>
  </si>
  <si>
    <t>ดนตรี ขับร้อง การแสดง</t>
  </si>
  <si>
    <t>ภาษาอังกฤษ</t>
  </si>
  <si>
    <t>ม.ปลาย</t>
  </si>
  <si>
    <t>ศึกษาต่อในมหาวิทยาลัยของรัฐ</t>
  </si>
  <si>
    <t>นักร้อง นักดนตรี นักแสดง</t>
  </si>
  <si>
    <t>มี</t>
  </si>
  <si>
    <t>ไม่ได้ใช้สมาร์ทโฟน</t>
  </si>
  <si>
    <t>มาก</t>
  </si>
  <si>
    <t>ปานกลาง</t>
  </si>
  <si>
    <t>มากที่สุด</t>
  </si>
  <si>
    <t>น้อย</t>
  </si>
  <si>
    <t>น้อยที่สุด</t>
  </si>
  <si>
    <t>ทรงเผ่า  อามาตสมบัติ</t>
  </si>
  <si>
    <t>SONGPAO  ARMARTSOMBUT</t>
  </si>
  <si>
    <t>songpaok1323@gmail.com</t>
  </si>
  <si>
    <t>ศรีสองรัก</t>
  </si>
  <si>
    <t>นาโคกปากหมาก</t>
  </si>
  <si>
    <t>เมืองเลย</t>
  </si>
  <si>
    <t>พันโทสุริยา  อามาตสมบัติ</t>
  </si>
  <si>
    <t>ข้าราชการ พนักงานรัฐวิสาหกิจ</t>
  </si>
  <si>
    <t>นางไพรัตน์  อามาตสมบัติ</t>
  </si>
  <si>
    <t>ไม่ได้ประกอบอาชีพ</t>
  </si>
  <si>
    <t>รถรับ-ส่งประจำ</t>
  </si>
  <si>
    <t>มีความผิดปกติทางร่างกาย</t>
  </si>
  <si>
    <t>เส้นประสาทอักเสบ ระยะเวลา2ปี</t>
  </si>
  <si>
    <t>การพูดประชาสัมพันธ์</t>
  </si>
  <si>
    <t>สังคมศึกษา ศาสนา วัฒนธรรม</t>
  </si>
  <si>
    <t>การศึกษา ครู อาจารย์</t>
  </si>
  <si>
    <t>ใช้ ระบบ iOS</t>
  </si>
  <si>
    <t>ธนดล ปุริศรี</t>
  </si>
  <si>
    <t>Thanadon Purisri</t>
  </si>
  <si>
    <t>thana.taro2543@gmail.com</t>
  </si>
  <si>
    <t>แฮ่</t>
  </si>
  <si>
    <t>พิพัฒนมงคล</t>
  </si>
  <si>
    <t>กุดป่อง</t>
  </si>
  <si>
    <t>ใช้ที่อยู่อื่น</t>
  </si>
  <si>
    <t>ไร่มวง</t>
  </si>
  <si>
    <t>เลย-ด่านซ้าย</t>
  </si>
  <si>
    <t>น้ำหมาน</t>
  </si>
  <si>
    <t>นาย จักรกริส ปุริศรี</t>
  </si>
  <si>
    <t>นาง วารุนี ปุริศรี</t>
  </si>
  <si>
    <t>พนักงาน ลูกจ้าง ของราชการ ห้างร้าน บริษัท</t>
  </si>
  <si>
    <t>รถจักรยาน</t>
  </si>
  <si>
    <t>สายตาปกติ</t>
  </si>
  <si>
    <t>กีฬา</t>
  </si>
  <si>
    <t>นักกีฬา และวิทยาศาสตร์การกีฬา</t>
  </si>
  <si>
    <t>ธราธร ลมคำภา</t>
  </si>
  <si>
    <t>Taratorn Lomkampha</t>
  </si>
  <si>
    <t>ilovetheboy123@gmail.com</t>
  </si>
  <si>
    <t>ขอนแดง</t>
  </si>
  <si>
    <t>นาอาน</t>
  </si>
  <si>
    <t>นายไกรวัลย์ ลมคำภา</t>
  </si>
  <si>
    <t>80000-90000</t>
  </si>
  <si>
    <t>นางวาสนา ลมคำภา</t>
  </si>
  <si>
    <t>20000-30000</t>
  </si>
  <si>
    <t>การคิดคำนวณ</t>
  </si>
  <si>
    <t>คณิตศาสตร์</t>
  </si>
  <si>
    <t>การเงิน ธนาคาร เศรษฐศาสตร์ นักธุรกิจ</t>
  </si>
  <si>
    <t>ใช้ ระบบ Android</t>
  </si>
  <si>
    <t>ปฐมพร เหตุเกษ</t>
  </si>
  <si>
    <t>Patomporn Hetket</t>
  </si>
  <si>
    <t>lpk31027@loeipit.ac.th</t>
  </si>
  <si>
    <t>นาอ้อ</t>
  </si>
  <si>
    <t>นายรุ่งศักดิ์ เหตุเกษ</t>
  </si>
  <si>
    <t>นางวัชราถรณ์ จำปาอ่อน</t>
  </si>
  <si>
    <t>หย่าร้าง</t>
  </si>
  <si>
    <t>ผู้ปกครองมาส่ง</t>
  </si>
  <si>
    <t>สายตาสั้น</t>
  </si>
  <si>
    <t>ประวัติศาสตร์</t>
  </si>
  <si>
    <t>พงษ์สิทธิ์ ม่วงจำปา</t>
  </si>
  <si>
    <t>Pongsit Muangjampa</t>
  </si>
  <si>
    <t>pongsit01@gmail.com</t>
  </si>
  <si>
    <t>น้อยนาซำ</t>
  </si>
  <si>
    <t>อาศัยอยู่กับแม่</t>
  </si>
  <si>
    <t>นายสูดท้ายม่วงจำปา</t>
  </si>
  <si>
    <t>นางพรสุดา เเสงสุวรรณ</t>
  </si>
  <si>
    <t>รับจ้างทั่วไป</t>
  </si>
  <si>
    <t>บิดาเสียชีวิต</t>
  </si>
  <si>
    <t>รชต สุยะวารี</t>
  </si>
  <si>
    <t>Ratchata Suyawaree</t>
  </si>
  <si>
    <t>ืlpk31078@loeipit.ac.th</t>
  </si>
  <si>
    <t>118/3</t>
  </si>
  <si>
    <t>ภูบ่อบิด</t>
  </si>
  <si>
    <t>เลยนาด้วง</t>
  </si>
  <si>
    <t>นายประดิษฐ สุยะวารี</t>
  </si>
  <si>
    <t>ธุรกิจส่วนตัว</t>
  </si>
  <si>
    <t>นางสิริวรรณ สุยะวารี</t>
  </si>
  <si>
    <t>10-15</t>
  </si>
  <si>
    <t>หอบหืด</t>
  </si>
  <si>
    <t>ศุภชัย ไชยศรี</t>
  </si>
  <si>
    <t>Supachai Chaiyasri</t>
  </si>
  <si>
    <t>kunanakisreal@hotmail.com</t>
  </si>
  <si>
    <t>บ้านกกดู่</t>
  </si>
  <si>
    <t>กกดู่</t>
  </si>
  <si>
    <t>นายชัยวัฒน์ ไชยศรี</t>
  </si>
  <si>
    <t>นางสุขี ไชยศรี</t>
  </si>
  <si>
    <t>ศุภณัฐ รามศิริ</t>
  </si>
  <si>
    <t>Supanut Ramsiri</t>
  </si>
  <si>
    <t>Supanutz7.sr@gmail.com</t>
  </si>
  <si>
    <t>74/7</t>
  </si>
  <si>
    <t>บ้านใหม่</t>
  </si>
  <si>
    <t>วิสุทธิเทพ</t>
  </si>
  <si>
    <t>ศรีจันทร์</t>
  </si>
  <si>
    <t>นาย ธัชธนินท์ รามศิริ</t>
  </si>
  <si>
    <t>นาง ชุลีพร รามศิริ</t>
  </si>
  <si>
    <t>บิดา มารดา แยกกันอยู่</t>
  </si>
  <si>
    <t>พลศึกษา สุขศึกษา</t>
  </si>
  <si>
    <t>ทหาร ตำรวจ</t>
  </si>
  <si>
    <t>สาธิต มั่งมูล</t>
  </si>
  <si>
    <t>sathit mangmoon</t>
  </si>
  <si>
    <t>sathit_mangmoon@hotmail.com</t>
  </si>
  <si>
    <t>ฟากนา</t>
  </si>
  <si>
    <t xml:space="preserve">เมือง </t>
  </si>
  <si>
    <t>นายสำรวย มั่งมูล</t>
  </si>
  <si>
    <t>นางศิริพร เพ็งสวรรค์</t>
  </si>
  <si>
    <t>บิดาเสียชีวิต มารดาแต่งงานใหม่</t>
  </si>
  <si>
    <t>สายฟ้า จันทรังษี</t>
  </si>
  <si>
    <t>Saifah Chantarungsi</t>
  </si>
  <si>
    <t>thunder_mgk@hotmail.com</t>
  </si>
  <si>
    <t>18/2</t>
  </si>
  <si>
    <t>คีรีรัฐ</t>
  </si>
  <si>
    <t>นาย ชัยพร คำพรม</t>
  </si>
  <si>
    <t>นาง สุธาวลี จันทรังษี</t>
  </si>
  <si>
    <t>ภาษา และงานเขียน</t>
  </si>
  <si>
    <t>สุทธิพงษ์ ธรรมมิยะ</t>
  </si>
  <si>
    <t>suttipong thammiya</t>
  </si>
  <si>
    <t>lpk31125@loeipit.ac.th</t>
  </si>
  <si>
    <t>หนองบอน</t>
  </si>
  <si>
    <t>นาโป่ง</t>
  </si>
  <si>
    <t>นาย รุ่งศักดิ์ ธรรมมิยะ</t>
  </si>
  <si>
    <t>นาง สุจิตรา ธรรมมิยะ</t>
  </si>
  <si>
    <t>ขาดแคลนแบบเรียน</t>
  </si>
  <si>
    <t>อนุวิท โพธิ์น้อย</t>
  </si>
  <si>
    <t>Anuwit Ponoi</t>
  </si>
  <si>
    <t>ponoi6091@gmail.com</t>
  </si>
  <si>
    <t>65/260</t>
  </si>
  <si>
    <t>หอพัก อพาร์ตเม้นต์</t>
  </si>
  <si>
    <t>จสอ.สงวน โพธิ์น้อย</t>
  </si>
  <si>
    <t>นาง วิลาสินี โพธิ์น้อย</t>
  </si>
  <si>
    <t>ปรเมศ พวงสวัสดิ์</t>
  </si>
  <si>
    <t>Poramet Puangsawat</t>
  </si>
  <si>
    <t>lpk33469@loeipit.ac.th</t>
  </si>
  <si>
    <t>อาศัยอยู่กับญาติ</t>
  </si>
  <si>
    <t>นายชิงชัย พวงสวัสดิ์</t>
  </si>
  <si>
    <t>นางบุญญาพร พวงสวัสดิ์</t>
  </si>
  <si>
    <t>นักกฎหมาย นักการทูต</t>
  </si>
  <si>
    <t>ธีรภัทร ดีอุดมจันทร์</t>
  </si>
  <si>
    <t>Teerapat Deeudomchan</t>
  </si>
  <si>
    <t>teerapatorz8@gmail.com</t>
  </si>
  <si>
    <t>เชียงคาน-ปากชม</t>
  </si>
  <si>
    <t>เชียงคาน</t>
  </si>
  <si>
    <t>อาศัยอยู่กับพ่อ</t>
  </si>
  <si>
    <t>สุทธิรักษ์ ดีอุดมจันทร์</t>
  </si>
  <si>
    <t>สลักจิตร หมอกมืด</t>
  </si>
  <si>
    <t>ขาดแคลนเครื่องเขียน</t>
  </si>
  <si>
    <t>นางสาว</t>
  </si>
  <si>
    <t>กนกพรรณ ขันทะสีมา</t>
  </si>
  <si>
    <t xml:space="preserve"> kanokphan kantaseema</t>
  </si>
  <si>
    <t>lpk31146@loeipit.ac.th</t>
  </si>
  <si>
    <t>425/9</t>
  </si>
  <si>
    <t>นาย สิทธิพล ขันทะสีมา</t>
  </si>
  <si>
    <t>นางศรีมอญ ขันทะสีมา</t>
  </si>
  <si>
    <t>ลาดยาง</t>
  </si>
  <si>
    <t>50-100</t>
  </si>
  <si>
    <t>ขาดแคลนเครื่องเขียน, ขาดแคลนเครื่องแบบ</t>
  </si>
  <si>
    <t>เหนื่อยง่าย</t>
  </si>
  <si>
    <t>ศิลปะ และการออกแบบ</t>
  </si>
  <si>
    <t>ศิลปะ</t>
  </si>
  <si>
    <t>แอร์โฮสเตส</t>
  </si>
  <si>
    <t>ฉัตรรวี  อ่อนสมา</t>
  </si>
  <si>
    <t>Chatrawee Onsama</t>
  </si>
  <si>
    <t>Chatrawee_ice@hotmail.com</t>
  </si>
  <si>
    <t>104/5</t>
  </si>
  <si>
    <t>นาย อภิรักษ์ อ่อนสมา</t>
  </si>
  <si>
    <t>นางสาว กุหลาบทิพย์ นนทะโคตร</t>
  </si>
  <si>
    <t>สายตาเอียง</t>
  </si>
  <si>
    <t>ความสามารถพิเศษไม่ชัดเจน</t>
  </si>
  <si>
    <t>ชนิตา  แก้ววิเชียร</t>
  </si>
  <si>
    <t>Chanita Kaewvichian</t>
  </si>
  <si>
    <t>Chanita.pg31@gmail.com</t>
  </si>
  <si>
    <t>ติดต่อ</t>
  </si>
  <si>
    <t>นายสนธยา  แก้ววิเชียร</t>
  </si>
  <si>
    <t>นางบุษบา  แก้ววิเชียร</t>
  </si>
  <si>
    <t>นักเขียน นักแปล</t>
  </si>
  <si>
    <t>ชลดา เกศสาลี</t>
  </si>
  <si>
    <t>Chonrada Ketsalee</t>
  </si>
  <si>
    <t>may4353@gmail.com</t>
  </si>
  <si>
    <t>23/1</t>
  </si>
  <si>
    <t>บ้านญาติ</t>
  </si>
  <si>
    <t>นายสุริยา เกศสาลี</t>
  </si>
  <si>
    <t>นางลาวัณย์ เกศสาลี</t>
  </si>
  <si>
    <t>ภาษาไทย</t>
  </si>
  <si>
    <t>ฐิติยา เปาวนา</t>
  </si>
  <si>
    <t>Thitiya Paowana</t>
  </si>
  <si>
    <t>thitiyapaowana030@gmail.com</t>
  </si>
  <si>
    <t>6/9</t>
  </si>
  <si>
    <t>หนองผักก้าม</t>
  </si>
  <si>
    <t>ธรรมรงวิถี</t>
  </si>
  <si>
    <t>นายจิระเดช เปาวนา</t>
  </si>
  <si>
    <t>นางวิภารัตน์ เปาวนา</t>
  </si>
  <si>
    <t>จิตรกร ศิลปกรรม นักออกแบบ</t>
  </si>
  <si>
    <t>ณัฐฐินันท์ ไชยโสดา</t>
  </si>
  <si>
    <t>nuttinun chaisoda</t>
  </si>
  <si>
    <t>noey66noey@gmail.com</t>
  </si>
  <si>
    <t>บ้านห้วยเหล็ก</t>
  </si>
  <si>
    <t>นาย สุบรร ไชยโสดา</t>
  </si>
  <si>
    <t>นาง มณฑ์กาญจน์ ไชยโสดา</t>
  </si>
  <si>
    <t>ณัฐณิชา พลดาหาญ</t>
  </si>
  <si>
    <t>Natnicha Poldahan</t>
  </si>
  <si>
    <t>love_nunn@hotmail.com</t>
  </si>
  <si>
    <t>นาบอน</t>
  </si>
  <si>
    <t>ชัยพฤกษ์</t>
  </si>
  <si>
    <t>ณัฐพล พลดาหาญ</t>
  </si>
  <si>
    <t>สริยาภรณ์ พลดาหาญ</t>
  </si>
  <si>
    <t>งานประดิษฐ์ คหกรรม</t>
  </si>
  <si>
    <t>ณิศวรา รบชนะ</t>
  </si>
  <si>
    <t>Niswara Robchana</t>
  </si>
  <si>
    <t>niswarabfern@hotmail.com</t>
  </si>
  <si>
    <t>43/1 ถ.เลย-ด่านซ้าย ต.เสี้ยว อ.เมือง จ.เลย 42000</t>
  </si>
  <si>
    <t>กอไร่ใหญ่</t>
  </si>
  <si>
    <t>เสี้ยว</t>
  </si>
  <si>
    <t>นายศักดิ์ชัย รบชนะ</t>
  </si>
  <si>
    <t>นางชฎารัตน์ รบชนะ</t>
  </si>
  <si>
    <t>60-100</t>
  </si>
  <si>
    <t>ถนอมขวัญ สุวรรณสิงห์</t>
  </si>
  <si>
    <t>Thanomkwan Suwannasing</t>
  </si>
  <si>
    <t>creamswns@gmail.com</t>
  </si>
  <si>
    <t>ร.ต.ท กิจจา สุวรรณสิงห์</t>
  </si>
  <si>
    <t>นางเยาวภา สุวรรณสิงห์</t>
  </si>
  <si>
    <t xml:space="preserve">ธิชาดา ด่านรุ่งโรจน์ </t>
  </si>
  <si>
    <t>Thichada Danrungrot</t>
  </si>
  <si>
    <t>Noeicheese1@gmail.com</t>
  </si>
  <si>
    <t>168/1</t>
  </si>
  <si>
    <t>มะลิวัลย์</t>
  </si>
  <si>
    <t>นายนรินทร์ ด่านรุ่งโรจน์</t>
  </si>
  <si>
    <t>นางยุวดี ด่านรุ่งโรจน์</t>
  </si>
  <si>
    <t>นักปกครอง นักการเมือง</t>
  </si>
  <si>
    <t>ธิษณามดี สมทรัพย์</t>
  </si>
  <si>
    <t>Tissanamadee somsub</t>
  </si>
  <si>
    <t>lpk31267@loeipit.ac.th</t>
  </si>
  <si>
    <t xml:space="preserve">342/210 </t>
  </si>
  <si>
    <t>เอื้ออาทร</t>
  </si>
  <si>
    <t>ร.ต.ประสิทธิ์ สมทรัพย์</t>
  </si>
  <si>
    <t>นาง กัญจน์รัตน์ สมทรัพย์</t>
  </si>
  <si>
    <t>นฤมินทร์ บุตรชาลี</t>
  </si>
  <si>
    <t>Naruemin Bootchalee</t>
  </si>
  <si>
    <t>lpk31278@loeipit.ac.th</t>
  </si>
  <si>
    <t>นาหนอง</t>
  </si>
  <si>
    <t xml:space="preserve">นายประสพ บุตรชาลี </t>
  </si>
  <si>
    <t xml:space="preserve">นางจันทร์จิรา บุตรชาลี </t>
  </si>
  <si>
    <t xml:space="preserve">5-10 นาที </t>
  </si>
  <si>
    <t>พิชญาภา นันทะคำ</t>
  </si>
  <si>
    <t>Phitchayapha Nanthakham</t>
  </si>
  <si>
    <t>lpk31324@loeipit.ac.th</t>
  </si>
  <si>
    <t>385/5</t>
  </si>
  <si>
    <t>เลข</t>
  </si>
  <si>
    <t>385/15</t>
  </si>
  <si>
    <t>เลบ-ด่านซ้าย</t>
  </si>
  <si>
    <t>นายปัญญา นันทะคำ</t>
  </si>
  <si>
    <t>นางศรีสุดา นันทะคำ</t>
  </si>
  <si>
    <t>พิมพ์ลภัส นอแสงสี</t>
  </si>
  <si>
    <t>Pimlapas Norsangsri</t>
  </si>
  <si>
    <t>lpk31328@loeipit.ac.th</t>
  </si>
  <si>
    <t>บ้านใหญ่</t>
  </si>
  <si>
    <t>ศรีสงคราม</t>
  </si>
  <si>
    <t>วังสะพุง</t>
  </si>
  <si>
    <t>นาย น่วม นอเเสงสี</t>
  </si>
  <si>
    <t>นางลัดดา นอเเสงสี</t>
  </si>
  <si>
    <t>ศึกษาต่อในสถานศึกษาอื่นๆ</t>
  </si>
  <si>
    <t>ภาวิณี สุพรมอินทร์</t>
  </si>
  <si>
    <t>Pawinee Supromin</t>
  </si>
  <si>
    <t>lpk31342@loeipit.ac.th</t>
  </si>
  <si>
    <t>216/1</t>
  </si>
  <si>
    <t>สามเหลี่ยมทองคำ</t>
  </si>
  <si>
    <t>สถนเชียงคาน</t>
  </si>
  <si>
    <t>นายวิชัย สุพรมอินทร์</t>
  </si>
  <si>
    <t>นางวิไล สุพรมอินทร์</t>
  </si>
  <si>
    <t>มัทรี ซ้อนจันดี</t>
  </si>
  <si>
    <t>Mussee Sonjandee</t>
  </si>
  <si>
    <t>lpk31351@loeipit.ac.th</t>
  </si>
  <si>
    <t>เพชรเจริญ3</t>
  </si>
  <si>
    <t>นายอนุสรณ์ ซ้อนจันดี</t>
  </si>
  <si>
    <t>นางวราภรณ์ ซ้อนจันดี</t>
  </si>
  <si>
    <t>จุฑารัตน์ สุขทองสา</t>
  </si>
  <si>
    <t>Jutharat Suktongsa</t>
  </si>
  <si>
    <t>Beamkra2000@gmail.com</t>
  </si>
  <si>
    <t>บ้านขอนแดง</t>
  </si>
  <si>
    <t>นายทรงศักดิ์ สุขทองสา</t>
  </si>
  <si>
    <t>นางทองใส สุขทองสา</t>
  </si>
  <si>
    <t>ศิรประภา เกื้อทาน</t>
  </si>
  <si>
    <t>Siraprapaha Kua-tan</t>
  </si>
  <si>
    <t>love_timtim@hotmail.com</t>
  </si>
  <si>
    <t>ซำป่าซาง</t>
  </si>
  <si>
    <t>เลย-นาด้วง</t>
  </si>
  <si>
    <t>ท่าสะอาด</t>
  </si>
  <si>
    <t>นาด้วง</t>
  </si>
  <si>
    <t>้เลย-นาด้วง</t>
  </si>
  <si>
    <t>พ.จ.อ.วินัย เกื้อทาน</t>
  </si>
  <si>
    <t>นางสาวศุภลักษณ์ ธรรมเลิศ</t>
  </si>
  <si>
    <t>ขาดแคลนอาหารกลางวัน</t>
  </si>
  <si>
    <t>สุภาวดี ตัญญาภักดิ์</t>
  </si>
  <si>
    <t>SUPHAWADEE TANYAPHAK</t>
  </si>
  <si>
    <t>Tanyaphak007@hotmail.com</t>
  </si>
  <si>
    <t>วังยาว</t>
  </si>
  <si>
    <t>นาแขม</t>
  </si>
  <si>
    <t>นายทองพัด ตัญญาภักดิ์์</t>
  </si>
  <si>
    <t>นางบพิตร ตัญญาภักดิ์</t>
  </si>
  <si>
    <t>อภิญญา ธัญญารักษ์</t>
  </si>
  <si>
    <t>Apinya Thunyarak</t>
  </si>
  <si>
    <t>lpk31449@loeipit.ac.th</t>
  </si>
  <si>
    <t>342/431</t>
  </si>
  <si>
    <t>หมู่บ้าน เอื้ออาทร</t>
  </si>
  <si>
    <t>บ้านเช่า ห้องเช่า</t>
  </si>
  <si>
    <t>นาย ประสาท ธัญญารักษ์</t>
  </si>
  <si>
    <t>นาง กรกนก ธัญญารักษ์</t>
  </si>
  <si>
    <t>อรอนงค์ ปุนมี</t>
  </si>
  <si>
    <t>Onanong Punmee</t>
  </si>
  <si>
    <t>lpk31459@loeipit.ac.th</t>
  </si>
  <si>
    <t>ห้วยม่วง</t>
  </si>
  <si>
    <t>นาดินดำ</t>
  </si>
  <si>
    <t>อาศัยอยู่คนเดียว</t>
  </si>
  <si>
    <t>นายบุญธรรม ปุนมี</t>
  </si>
  <si>
    <t>นางผ่าน ปุนมี</t>
  </si>
  <si>
    <t>กรรณิกา พรมโสภา</t>
  </si>
  <si>
    <t>Kannika Phomsopha</t>
  </si>
  <si>
    <t>lpk33486@loeipit.ac.th</t>
  </si>
  <si>
    <t>บ้านคอนสา</t>
  </si>
  <si>
    <t>เชียงกลม</t>
  </si>
  <si>
    <t>ปากชม</t>
  </si>
  <si>
    <t>นายบวร พรมโสภา</t>
  </si>
  <si>
    <t>นางลำใย พรมโสภา</t>
  </si>
  <si>
    <t>กิติยา  เปาวนา</t>
  </si>
  <si>
    <t>Kittiya  Paowana</t>
  </si>
  <si>
    <t>Kpaowana7@gmail.com</t>
  </si>
  <si>
    <t>หนองผักกาม</t>
  </si>
  <si>
    <t>ดำรงวิถี</t>
  </si>
  <si>
    <t>นาย จิระเดช เปาวนา</t>
  </si>
  <si>
    <t>นาง วิภารัตน์  เปาวนา</t>
  </si>
  <si>
    <t>งานธุรกิจ</t>
  </si>
  <si>
    <t>ฐิติมา  สาวิยะ</t>
  </si>
  <si>
    <t>Thitima Sawiya</t>
  </si>
  <si>
    <t>lpk33507@loeipit.ac.th</t>
  </si>
  <si>
    <t>น้อยคีรี</t>
  </si>
  <si>
    <t>มะลิวรรณ</t>
  </si>
  <si>
    <t>โคกขมิ้น</t>
  </si>
  <si>
    <t>นายภาณุพงศ์  สาวิยะ</t>
  </si>
  <si>
    <t>นางอรทัย  สาวิยะ</t>
  </si>
  <si>
    <t>ภูมิแพ้</t>
  </si>
  <si>
    <t>ณัฐชยา เสือศิริ</t>
  </si>
  <si>
    <t>Natchaya Sueasiri</t>
  </si>
  <si>
    <t>ploydiiz1036@icloud.com</t>
  </si>
  <si>
    <t>สงเปือย</t>
  </si>
  <si>
    <t>ธาตุ-ปากชม</t>
  </si>
  <si>
    <t>ธาตุ</t>
  </si>
  <si>
    <t>ชำราญ เสือศิริ</t>
  </si>
  <si>
    <t>อุบล เพียรสำโรง</t>
  </si>
  <si>
    <t>กระเพราะ</t>
  </si>
  <si>
    <t>ศึกษาต่อในมหาวิทยาลัยเอกชน</t>
  </si>
  <si>
    <t>ปิ่นผกา ศรีบุรินทร์</t>
  </si>
  <si>
    <t>Pinphaka sriburin</t>
  </si>
  <si>
    <t>pinphaka6584@gmail.com</t>
  </si>
  <si>
    <t>โนนสวาท</t>
  </si>
  <si>
    <t>ท่าสวรรค์</t>
  </si>
  <si>
    <t>นาย ศักดิ์ ศรีบุรินทร์</t>
  </si>
  <si>
    <t>นาง บัวลอย ศรีบุรินทร์</t>
  </si>
  <si>
    <t>10นาที</t>
  </si>
  <si>
    <t>3000เมตร</t>
  </si>
  <si>
    <t>ขาดแคลนเครื่องแบบ</t>
  </si>
  <si>
    <t>พจนา  ปิ่นแก้ว</t>
  </si>
  <si>
    <t>potjana pinkeaw</t>
  </si>
  <si>
    <t>lpk33523@loeipit.ac.th</t>
  </si>
  <si>
    <t>49/2</t>
  </si>
  <si>
    <t>นาเขิน</t>
  </si>
  <si>
    <t>มลิวรรณ</t>
  </si>
  <si>
    <t>นาย หาญชัย  ปิ่นแก้ว</t>
  </si>
  <si>
    <t>5000-8000</t>
  </si>
  <si>
    <t>นาง ทองเหลียน ปิ่นแก้ว</t>
  </si>
  <si>
    <t>9000-10000</t>
  </si>
  <si>
    <t>50-80</t>
  </si>
  <si>
    <t>พชรพรรณ นนทะโคตร</t>
  </si>
  <si>
    <t>pacharaphun nontakod</t>
  </si>
  <si>
    <t>Pacharaphun123@gmail.com</t>
  </si>
  <si>
    <t>เลิง</t>
  </si>
  <si>
    <t>นายอาคม นนทะโคตร</t>
  </si>
  <si>
    <t>นางสาวทองม้วน บุบผา</t>
  </si>
  <si>
    <t>รุ่งอรุณ  นิชำนาญ</t>
  </si>
  <si>
    <t>Rungarun  Nichamnan</t>
  </si>
  <si>
    <t>lpk33534@loeipit.ac.th</t>
  </si>
  <si>
    <t>เลน - ด่านซ้าย</t>
  </si>
  <si>
    <t>นาย ประสิมธิ์  นิชำนาญ</t>
  </si>
  <si>
    <t>5000 - 9000</t>
  </si>
  <si>
    <t>นาง คำ  นิชำนาญ</t>
  </si>
  <si>
    <t>3000 - 5000</t>
  </si>
  <si>
    <t>50-60</t>
  </si>
  <si>
    <t>ขาดแคลนแบบเรียน, ขาดแคลนเครื่องเขียน</t>
  </si>
  <si>
    <t>ภาษาจีน</t>
  </si>
  <si>
    <t>วรัญญา ทาศิริ</t>
  </si>
  <si>
    <t>Warunya Tasiri</t>
  </si>
  <si>
    <t>lpk33537@loeipit.ac.th</t>
  </si>
  <si>
    <t>หัวฝาย</t>
  </si>
  <si>
    <t>นายทองใบ ทาศิริ</t>
  </si>
  <si>
    <t>นางอุทิศ ทาศิริ</t>
  </si>
  <si>
    <t>สุภาวดี แก้วกัณหา</t>
  </si>
  <si>
    <t>Supawadee kaewkanha</t>
  </si>
  <si>
    <t>supawadee.2542@icloud.com</t>
  </si>
  <si>
    <t>บ้านน้ำคิว</t>
  </si>
  <si>
    <t>นายสายัณต์ แก้วกัณหา</t>
  </si>
  <si>
    <t>นางจิระพร แก้วกัณหา</t>
  </si>
  <si>
    <t>ข้อมูลนักเรียน ชั้น</t>
  </si>
  <si>
    <t>จำนวนนักเรียน</t>
  </si>
  <si>
    <t>คน</t>
  </si>
  <si>
    <t>บันทึกข้อมูล</t>
  </si>
  <si>
    <t>ระเบียน</t>
  </si>
  <si>
    <t>เกิน</t>
  </si>
  <si>
    <t>ขาด</t>
  </si>
  <si>
    <t>ตรวจสอบเลขประจำตัวซ้ำ</t>
  </si>
  <si>
    <t>ตรวจสอบนักเรียนกรอกข้อมูลผิด ห้อง/ชั้น</t>
  </si>
  <si>
    <t>สรุปข้อมูลส่วนตัวของนักเรียน</t>
  </si>
  <si>
    <t>1) เพศ</t>
  </si>
  <si>
    <t>รายการ</t>
  </si>
  <si>
    <t>จำนวน</t>
  </si>
  <si>
    <t>ร้อยละ</t>
  </si>
  <si>
    <t>ชาย</t>
  </si>
  <si>
    <t>หญิง</t>
  </si>
  <si>
    <t>รวม</t>
  </si>
  <si>
    <t>2) ภูมิลำเนา</t>
  </si>
  <si>
    <t>จังหวัดเลย</t>
  </si>
  <si>
    <t>อื่นๆ</t>
  </si>
  <si>
    <t>อำเภอเมือง</t>
  </si>
  <si>
    <t>ต่างอำเภอ</t>
  </si>
  <si>
    <t>3) ที่พักอาศัยปัจจุบันของนักเรียน</t>
  </si>
  <si>
    <t>4) การพักอาศัยของนักเรียน</t>
  </si>
  <si>
    <t>อาศัยอยู่กับพี่ น้อง หรือเพื่อน</t>
  </si>
  <si>
    <t>อาศัยอยู่กับครู</t>
  </si>
  <si>
    <t>อาศัยอยู่กับพระ</t>
  </si>
  <si>
    <t>อาศัยอยู่กับองค์กรการกุศล</t>
  </si>
  <si>
    <t>สรุปข้อมูลเกี่ยวกับครอบครัวของนักเรียน</t>
  </si>
  <si>
    <t>1) สถานภาพของครอบครัว</t>
  </si>
  <si>
    <t>มารดาเสียชีวิต</t>
  </si>
  <si>
    <t>มารดาเสียชีวิต บิดาแต่งงานใหม่</t>
  </si>
  <si>
    <t>บิดาและมารดาเสียชีวิต</t>
  </si>
  <si>
    <t>2) การประกอบอาชีพของบิดา</t>
  </si>
  <si>
    <t>3) รายได้ของบิดา (ต่อเดือน)</t>
  </si>
  <si>
    <t>ต่ำกว่า 5,000 บาท</t>
  </si>
  <si>
    <t>ค่่่าต่ำสุด</t>
  </si>
  <si>
    <t>5,000 - 10,000 บาท</t>
  </si>
  <si>
    <t>ค่่่่าสูงสุด</t>
  </si>
  <si>
    <t>10,001 - 20,000 บาท</t>
  </si>
  <si>
    <t>ค่าเฉลี่ย</t>
  </si>
  <si>
    <t>20,001 - 30,000 บาท</t>
  </si>
  <si>
    <t>30,001 - 40,000 บาท</t>
  </si>
  <si>
    <t>40,001 - 50,000 บาท</t>
  </si>
  <si>
    <t>มากกว่า 50,000 บาท</t>
  </si>
  <si>
    <t>4) การประกอบอาชีพของมารดา</t>
  </si>
  <si>
    <t>5) รายได้ของมารดา (ต่อเดือน)</t>
  </si>
  <si>
    <t>6) ในครอบครัวพ่อแม่มีลูกทั้งหมดกี่คน</t>
  </si>
  <si>
    <t>1 คน</t>
  </si>
  <si>
    <t>2 - 3 คน</t>
  </si>
  <si>
    <t>4 - 5 ตน</t>
  </si>
  <si>
    <t>มากกว่า 5 คน</t>
  </si>
  <si>
    <t>7) จำนวนพี่น้องที่กำลังศึกษาอยู่ (ไม่นับรวมตนเอง)</t>
  </si>
  <si>
    <t>2 คน</t>
  </si>
  <si>
    <t>3 คน</t>
  </si>
  <si>
    <t>4 คน</t>
  </si>
  <si>
    <t>5 คน</t>
  </si>
  <si>
    <t>สรุปข้อมูลเกี่ยวกับการเดินทางมาโรงเรียนของนักเรียน</t>
  </si>
  <si>
    <t>1) การเดินทางมาโรงเรียนของนักเรียน</t>
  </si>
  <si>
    <t>เดินเท้า</t>
  </si>
  <si>
    <t>รถยนต์</t>
  </si>
  <si>
    <t>รถโดยสารประจำทาง</t>
  </si>
  <si>
    <t>รถรับจ้างไม่ประจำทาง</t>
  </si>
  <si>
    <t>2) นักเรียนได้เงินมาโรงเรียนโดยเฉลี่ยวันละเท่าใด</t>
  </si>
  <si>
    <t>น้อยกว่า 20 บาท</t>
  </si>
  <si>
    <t>20 - 40 บาท</t>
  </si>
  <si>
    <t>41 - 60 บาท</t>
  </si>
  <si>
    <t>61 - 80 บาท</t>
  </si>
  <si>
    <t>81 - 100 บาท</t>
  </si>
  <si>
    <t>101 - 120 บาท</t>
  </si>
  <si>
    <t>121 - 150 บาท</t>
  </si>
  <si>
    <t>151 - 200 บาท</t>
  </si>
  <si>
    <t>มากกว่า 200 บาท</t>
  </si>
  <si>
    <t>สรุปข้อมูลเกี่ยวกับสุขภาพของนักเรียน</t>
  </si>
  <si>
    <t>1) น้ำหนักของนักเรียน</t>
  </si>
  <si>
    <t>ต่ำกว่า 30 กิโลกรัม</t>
  </si>
  <si>
    <t>30 - 39 กิโลกรัม</t>
  </si>
  <si>
    <t>40 - 49 กิโลกรัม</t>
  </si>
  <si>
    <t>50 - 59 กิโลกรัม</t>
  </si>
  <si>
    <t>60 - 69 กิโลกรัม</t>
  </si>
  <si>
    <t>70 - 79 กิโลกรัม</t>
  </si>
  <si>
    <t>80 - 89 กิโลกรัม</t>
  </si>
  <si>
    <t>90 - 99 กิโลกรัม</t>
  </si>
  <si>
    <t>100 กิโลกรัม ขึ้นไป</t>
  </si>
  <si>
    <t>2) ส่วนสูงของนักเรียน</t>
  </si>
  <si>
    <t>ต่ำกว่า 120 เซนติเมตร</t>
  </si>
  <si>
    <t>120 - 129 เซนติเมตร</t>
  </si>
  <si>
    <t>130 - 139 เซนติเมตร</t>
  </si>
  <si>
    <t>140 - 149 เซนติเมตร</t>
  </si>
  <si>
    <t>150 - 159 เซนติเมตร</t>
  </si>
  <si>
    <t>160 - 169 เซนติเมตร</t>
  </si>
  <si>
    <t>170 - 179 เซนติเมตร</t>
  </si>
  <si>
    <t>180 - 189 เซนติเมตร</t>
  </si>
  <si>
    <t>190 - 199 เซนติเมตร</t>
  </si>
  <si>
    <t>200 เซนติเมตร ขึ้นไป</t>
  </si>
  <si>
    <t>3) โรคประจำตัว</t>
  </si>
  <si>
    <t>ไม่มีโรคประจำตัว</t>
  </si>
  <si>
    <t>4) ความผิดปกติของร่างกาย</t>
  </si>
  <si>
    <t>ร่างกายปกติ</t>
  </si>
  <si>
    <t>มีความผิดปกติของร่างกาย</t>
  </si>
  <si>
    <t>4) ภาวะตาบอดสี</t>
  </si>
  <si>
    <t>ไม่มีภาวะตาบอดสี</t>
  </si>
  <si>
    <t>มีภาวะตาบอดสี</t>
  </si>
  <si>
    <t>5) คามผิดปกติเกี่ยวกับการมองเห็น</t>
  </si>
  <si>
    <t>สายตายาว</t>
  </si>
  <si>
    <t>สรุปข้อมูลเกี่ยวกับการเรียน</t>
  </si>
  <si>
    <t>1) ความสามารถพิเศษของนักเรียน</t>
  </si>
  <si>
    <t>งานช่าง งานประดิษฐ์</t>
  </si>
  <si>
    <t>คอมพิวเตอร์</t>
  </si>
  <si>
    <t>2) วิชาที่ถนัดและมีความสนใจเป็นพิเศษ</t>
  </si>
  <si>
    <t>วิทยาศาสตร์</t>
  </si>
  <si>
    <t>งานเกษตร</t>
  </si>
  <si>
    <t>งานช่าง</t>
  </si>
  <si>
    <t>คอมพิวเตอร์และเทคโนโลยี</t>
  </si>
  <si>
    <t>3) เป้าหมายของการศึกษาต่อ</t>
  </si>
  <si>
    <t>ข้อมูลนักเรียนระดับ ม.ต้น</t>
  </si>
  <si>
    <t>ศึกษาต่อชั้น ม.4 ที่โรงเรียนเดิม</t>
  </si>
  <si>
    <t>ศึกษาต่อชั้น ม.4 ที่โรงเรียนอื่น</t>
  </si>
  <si>
    <t>ศึกษาต่อสายอาชีพ</t>
  </si>
  <si>
    <t>ออกไปประกอบอาชีพ</t>
  </si>
  <si>
    <t>ข้อมูลนักเรียนระดับ ม.ปลาย</t>
  </si>
  <si>
    <t>4) กลุ่มอาชีพที่นักเรียนใฝ่ฝันในอนาคต</t>
  </si>
  <si>
    <t>เกษตรกรรมและสัตวแพทย์</t>
  </si>
  <si>
    <t>นักวิทยาศาสตร์ นักประดิษฐ์ นักวิจัย</t>
  </si>
  <si>
    <t>วิศวกรรม สถาปัตยกรรม</t>
  </si>
  <si>
    <t>การแพทย์และสาธารสุข</t>
  </si>
  <si>
    <t>สรุปข้อมูลด้านการใช้เทคโนโลยี</t>
  </si>
  <si>
    <t>1) การมีอุปกรณ์คอมพิวเตอร์สำหรับใช้งานที่บ้าน</t>
  </si>
  <si>
    <t>คอมพิวเตอร์ตั้งโต๊ะ (Desktop PC)</t>
  </si>
  <si>
    <t>คอมพิวเตอร์โน๊ตบุ๊ค (Notebook PC)</t>
  </si>
  <si>
    <t>คอมพิวเตอร์แท็บเล็ต (Tablet)</t>
  </si>
  <si>
    <t>มีอินเตอร์ใช้งานที่บ้าน/ที่พัก</t>
  </si>
  <si>
    <t>การใช้โทรศัพท์ประเภท Smartphone</t>
  </si>
  <si>
    <t>ใช้ ระบบ Windows Phone</t>
  </si>
  <si>
    <t>ใช้ ระบบ อื่นๆ</t>
  </si>
  <si>
    <t>2) การรับข้อมูลข่าวสารผ่านสื่อสังคมออนไลน์ (Social Media)</t>
  </si>
  <si>
    <t>Facebook</t>
  </si>
  <si>
    <t>Line</t>
  </si>
  <si>
    <t>Twitter</t>
  </si>
  <si>
    <t>Instagram (IG)</t>
  </si>
  <si>
    <t>Youtube</t>
  </si>
  <si>
    <t>Google Plus (G+)</t>
  </si>
  <si>
    <t>3) การใช้คอมพิวเตอร์และอินเตอร์เน็ตของนักเรียน</t>
  </si>
  <si>
    <t>ทำการบ้าน/รายงานส่งครู</t>
  </si>
  <si>
    <t>อ่านและติดตามข่าวสาร</t>
  </si>
  <si>
    <t>สืบค้นข้อมูล ศึกษาหาความรู้</t>
  </si>
  <si>
    <t>เรียนพิเศษผ่านคอร์สออนไลน์</t>
  </si>
  <si>
    <t>การบันเทิง เกมส์ ดูหนัง ฟังเพลง</t>
  </si>
  <si>
    <t>ติดต่อสื่อสาร อีเมล์ แชท</t>
  </si>
  <si>
    <t>และสื่อสังคมออนไลน์</t>
  </si>
  <si>
    <t>ซื้อขายสินค้าออนไลน์</t>
  </si>
  <si>
    <t>ชำระสินค้าและบริการ</t>
  </si>
  <si>
    <t>ผ่านอินเตอร์เน็ต</t>
  </si>
  <si>
    <t>การเงิน ธนาคาร</t>
  </si>
  <si>
    <t>Internet Banking</t>
  </si>
  <si>
    <t>สร้างเว็บ เขียนบล็อก ไดอารี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</si>
</sst>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[$฿-41E]#,##0.00"/>
  </numFmts>
  <fonts count="14">
    <font>
      <sz val="10.0"/>
      <color rgb="FF000000"/>
      <name val="Arial"/>
    </font>
    <font/>
    <font>
      <b/>
      <sz val="14.0"/>
      <name val="Arial"/>
    </font>
    <font>
      <sz val="10.0"/>
      <name val="Arial"/>
    </font>
    <font>
      <i/>
      <sz val="10.0"/>
      <color rgb="FF0000FF"/>
      <name val="Arial"/>
    </font>
    <font>
      <sz val="10.0"/>
      <color rgb="FF0000FF"/>
      <name val="Arial"/>
    </font>
    <font>
      <sz val="10.0"/>
      <color rgb="FF38761D"/>
      <name val="Arial"/>
    </font>
    <font>
      <sz val="10.0"/>
      <color rgb="FFFF0000"/>
      <name val="Arial"/>
    </font>
    <font>
      <b/>
      <sz val="12.0"/>
      <name val="Arial"/>
    </font>
    <font>
      <b/>
      <sz val="10.0"/>
      <name val="Arial"/>
    </font>
    <font>
      <sz val="10.0"/>
      <color rgb="FF990000"/>
      <name val="Arial"/>
    </font>
    <font>
      <color rgb="FF990000"/>
    </font>
    <font>
      <sz val="10.0"/>
      <color rgb="FFF4CCCC"/>
      <name val="Arial"/>
    </font>
    <font>
      <b/>
      <sz val="10.0"/>
      <color rgb="FFBF900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1" numFmtId="3" xfId="0" applyAlignment="1" applyFont="1" applyNumberFormat="1">
      <alignment readingOrder="0"/>
    </xf>
    <xf borderId="0" fillId="2" fontId="1" numFmtId="164" xfId="0" applyAlignment="1" applyFont="1" applyNumberFormat="1">
      <alignment readingOrder="0"/>
    </xf>
    <xf borderId="0" fillId="2" fontId="1" numFmtId="0" xfId="0" applyFont="1"/>
    <xf quotePrefix="1" borderId="0" fillId="2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left" readingOrder="0"/>
    </xf>
    <xf borderId="0" fillId="0" fontId="3" numFmtId="0" xfId="0" applyFont="1"/>
    <xf borderId="0" fillId="0" fontId="3" numFmtId="0" xfId="0" applyAlignment="1" applyFont="1">
      <alignment horizontal="right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horizontal="right" readingOrder="0"/>
    </xf>
    <xf borderId="0" fillId="0" fontId="6" numFmtId="0" xfId="0" applyAlignment="1" applyFont="1">
      <alignment horizontal="center"/>
    </xf>
    <xf borderId="0" fillId="0" fontId="5" numFmtId="0" xfId="0" applyAlignment="1" applyFont="1">
      <alignment readingOrder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readingOrder="0"/>
    </xf>
    <xf borderId="0" fillId="3" fontId="9" numFmtId="0" xfId="0" applyAlignment="1" applyFill="1" applyFont="1">
      <alignment readingOrder="0"/>
    </xf>
    <xf borderId="0" fillId="4" fontId="9" numFmtId="0" xfId="0" applyAlignment="1" applyFill="1" applyFont="1">
      <alignment horizontal="center" readingOrder="0"/>
    </xf>
    <xf borderId="0" fillId="5" fontId="9" numFmtId="0" xfId="0" applyAlignment="1" applyFill="1" applyFont="1">
      <alignment horizontal="center" readingOrder="0"/>
    </xf>
    <xf borderId="0" fillId="6" fontId="9" numFmtId="0" xfId="0" applyAlignment="1" applyFill="1" applyFont="1">
      <alignment horizontal="center" readingOrder="0"/>
    </xf>
    <xf borderId="0" fillId="7" fontId="3" numFmtId="0" xfId="0" applyAlignment="1" applyFill="1" applyFont="1">
      <alignment horizontal="right" readingOrder="0"/>
    </xf>
    <xf borderId="0" fillId="8" fontId="3" numFmtId="0" xfId="0" applyAlignment="1" applyFill="1" applyFont="1">
      <alignment horizontal="center"/>
    </xf>
    <xf borderId="0" fillId="8" fontId="3" numFmtId="0" xfId="0" applyAlignment="1" applyFont="1">
      <alignment readingOrder="0"/>
    </xf>
    <xf borderId="0" fillId="9" fontId="10" numFmtId="2" xfId="0" applyAlignment="1" applyFill="1" applyFont="1" applyNumberFormat="1">
      <alignment horizontal="center"/>
    </xf>
    <xf borderId="0" fillId="3" fontId="9" numFmtId="0" xfId="0" applyAlignment="1" applyFont="1">
      <alignment horizontal="right" readingOrder="0"/>
    </xf>
    <xf borderId="0" fillId="3" fontId="9" numFmtId="0" xfId="0" applyAlignment="1" applyFont="1">
      <alignment horizontal="center"/>
    </xf>
    <xf borderId="0" fillId="3" fontId="3" numFmtId="0" xfId="0" applyFont="1"/>
    <xf borderId="0" fillId="3" fontId="10" numFmtId="0" xfId="0" applyFont="1"/>
    <xf borderId="0" fillId="3" fontId="9" numFmtId="165" xfId="0" applyAlignment="1" applyFont="1" applyNumberFormat="1">
      <alignment readingOrder="0"/>
    </xf>
    <xf borderId="0" fillId="10" fontId="3" numFmtId="0" xfId="0" applyAlignment="1" applyFill="1" applyFont="1">
      <alignment horizontal="right" readingOrder="0"/>
    </xf>
    <xf borderId="0" fillId="7" fontId="1" numFmtId="0" xfId="0" applyFont="1"/>
    <xf borderId="0" fillId="7" fontId="3" numFmtId="0" xfId="0" applyFont="1"/>
    <xf borderId="0" fillId="9" fontId="11" numFmtId="2" xfId="0" applyAlignment="1" applyFont="1" applyNumberFormat="1">
      <alignment horizontal="center"/>
    </xf>
    <xf borderId="0" fillId="3" fontId="9" numFmtId="0" xfId="0" applyFont="1"/>
    <xf borderId="0" fillId="11" fontId="5" numFmtId="0" xfId="0" applyAlignment="1" applyFill="1" applyFont="1">
      <alignment readingOrder="0"/>
    </xf>
    <xf borderId="0" fillId="12" fontId="5" numFmtId="3" xfId="0" applyFill="1" applyFont="1" applyNumberFormat="1"/>
    <xf borderId="0" fillId="7" fontId="3" numFmtId="3" xfId="0" applyAlignment="1" applyFont="1" applyNumberFormat="1">
      <alignment horizontal="right" readingOrder="0"/>
    </xf>
    <xf borderId="0" fillId="12" fontId="5" numFmtId="4" xfId="0" applyFont="1" applyNumberFormat="1"/>
    <xf borderId="0" fillId="12" fontId="5" numFmtId="3" xfId="0" applyAlignment="1" applyFont="1" applyNumberFormat="1">
      <alignment horizontal="center"/>
    </xf>
    <xf borderId="0" fillId="12" fontId="5" numFmtId="4" xfId="0" applyAlignment="1" applyFont="1" applyNumberFormat="1">
      <alignment horizontal="center"/>
    </xf>
    <xf borderId="0" fillId="7" fontId="3" numFmtId="0" xfId="0" applyAlignment="1" applyFont="1">
      <alignment readingOrder="0"/>
    </xf>
    <xf borderId="0" fillId="8" fontId="3" numFmtId="0" xfId="0" applyFont="1"/>
    <xf borderId="0" fillId="9" fontId="12" numFmtId="0" xfId="0" applyFont="1"/>
    <xf borderId="0" fillId="7" fontId="9" numFmtId="0" xfId="0" applyAlignment="1" applyFont="1">
      <alignment readingOrder="0"/>
    </xf>
    <xf borderId="0" fillId="4" fontId="3" numFmtId="0" xfId="0" applyFont="1"/>
    <xf borderId="0" fillId="4" fontId="13" numFmtId="0" xfId="0" applyAlignment="1" applyFont="1">
      <alignment horizontal="right" readingOrder="0"/>
    </xf>
    <xf borderId="0" fillId="4" fontId="13" numFmtId="0" xfId="0" applyAlignment="1" applyFont="1">
      <alignment horizontal="center"/>
    </xf>
    <xf borderId="0" fillId="0" fontId="9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0" fontId="10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8.88"/>
    <col customWidth="1" min="2" max="2" width="7.88"/>
    <col customWidth="1" min="3" max="3" width="5.75"/>
    <col customWidth="1" min="4" max="4" width="4.5"/>
    <col customWidth="1" min="5" max="5" width="7.5"/>
    <col customWidth="1" min="6" max="6" width="19.13"/>
    <col customWidth="1" min="7" max="92" width="18.88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9</v>
      </c>
      <c r="V1" t="s">
        <v>10</v>
      </c>
      <c r="W1" t="s">
        <v>11</v>
      </c>
      <c r="X1" t="s">
        <v>12</v>
      </c>
      <c r="Y1" t="s">
        <v>13</v>
      </c>
      <c r="Z1" t="s">
        <v>14</v>
      </c>
      <c r="AA1" t="s">
        <v>15</v>
      </c>
      <c r="AB1" t="s">
        <v>16</v>
      </c>
      <c r="AC1" t="s">
        <v>17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  <c r="CD1" t="s">
        <v>72</v>
      </c>
      <c r="CE1" t="s">
        <v>73</v>
      </c>
      <c r="CF1" t="s">
        <v>74</v>
      </c>
      <c r="CG1" t="s">
        <v>75</v>
      </c>
      <c r="CH1" t="s">
        <v>76</v>
      </c>
    </row>
    <row r="2">
      <c r="A2" s="1">
        <v>42907.454632430556</v>
      </c>
      <c r="B2" s="2">
        <v>30974.0</v>
      </c>
      <c r="C2" s="2" t="s">
        <v>77</v>
      </c>
      <c r="D2" s="2">
        <v>3.0</v>
      </c>
      <c r="E2" s="2" t="s">
        <v>78</v>
      </c>
      <c r="F2" s="2" t="s">
        <v>79</v>
      </c>
      <c r="G2" s="2" t="s">
        <v>80</v>
      </c>
      <c r="H2" s="2">
        <v>9.02506629E8</v>
      </c>
      <c r="I2" s="2" t="s">
        <v>81</v>
      </c>
      <c r="J2" s="2">
        <v>552.0</v>
      </c>
      <c r="K2" s="2">
        <v>8.0</v>
      </c>
      <c r="L2" s="2" t="s">
        <v>82</v>
      </c>
      <c r="M2" s="2" t="s">
        <v>83</v>
      </c>
      <c r="N2" s="2" t="s">
        <v>84</v>
      </c>
      <c r="O2" s="2" t="s">
        <v>85</v>
      </c>
      <c r="P2" s="2" t="s">
        <v>85</v>
      </c>
      <c r="Q2" s="2" t="s">
        <v>86</v>
      </c>
      <c r="R2" s="2">
        <v>42000.0</v>
      </c>
      <c r="S2" s="2" t="s">
        <v>87</v>
      </c>
      <c r="AD2" s="2" t="s">
        <v>88</v>
      </c>
      <c r="AE2" s="2" t="s">
        <v>89</v>
      </c>
      <c r="AF2" s="2" t="s">
        <v>90</v>
      </c>
      <c r="AG2" s="2" t="s">
        <v>91</v>
      </c>
      <c r="AH2" s="2">
        <v>0.0</v>
      </c>
      <c r="AI2" s="2" t="s">
        <v>92</v>
      </c>
      <c r="AJ2" s="2" t="s">
        <v>93</v>
      </c>
      <c r="AK2" s="2">
        <v>9000.0</v>
      </c>
      <c r="AL2" s="2" t="s">
        <v>94</v>
      </c>
      <c r="AM2" s="2">
        <v>2.0</v>
      </c>
      <c r="AN2" s="2">
        <v>1.0</v>
      </c>
      <c r="AO2" s="2">
        <v>0.0</v>
      </c>
      <c r="AP2" s="2">
        <v>0.0</v>
      </c>
      <c r="AQ2" s="2">
        <v>1.0</v>
      </c>
      <c r="AR2" s="2">
        <v>0.0</v>
      </c>
      <c r="AS2" s="2">
        <v>1.0</v>
      </c>
      <c r="AT2" s="2" t="s">
        <v>95</v>
      </c>
      <c r="AU2" s="2">
        <v>10.0</v>
      </c>
      <c r="AV2" s="2">
        <v>0.0</v>
      </c>
      <c r="AW2" s="2">
        <v>6000.0</v>
      </c>
      <c r="AX2" s="2">
        <v>100.0</v>
      </c>
      <c r="AZ2" s="2">
        <v>57.0</v>
      </c>
      <c r="BA2" s="2">
        <v>165.0</v>
      </c>
      <c r="BB2" s="2" t="s">
        <v>96</v>
      </c>
      <c r="BC2" s="2" t="s">
        <v>97</v>
      </c>
      <c r="BD2" s="2" t="s">
        <v>98</v>
      </c>
      <c r="BE2" s="2"/>
      <c r="BF2" s="2" t="s">
        <v>98</v>
      </c>
      <c r="BG2" s="2" t="s">
        <v>99</v>
      </c>
      <c r="BH2" s="2" t="s">
        <v>100</v>
      </c>
      <c r="BI2" s="2" t="s">
        <v>101</v>
      </c>
      <c r="BJ2" s="2" t="s">
        <v>102</v>
      </c>
      <c r="BL2" s="2" t="s">
        <v>103</v>
      </c>
      <c r="BM2" s="2" t="s">
        <v>104</v>
      </c>
      <c r="BN2" s="2" t="s">
        <v>105</v>
      </c>
      <c r="BO2" s="2" t="s">
        <v>98</v>
      </c>
      <c r="BP2" s="2" t="s">
        <v>98</v>
      </c>
      <c r="BQ2" s="2" t="s">
        <v>105</v>
      </c>
      <c r="BR2" s="2" t="s">
        <v>106</v>
      </c>
      <c r="BS2" s="2" t="s">
        <v>107</v>
      </c>
      <c r="BT2" s="2" t="s">
        <v>108</v>
      </c>
      <c r="BU2" s="2" t="s">
        <v>107</v>
      </c>
      <c r="BV2" s="2" t="s">
        <v>109</v>
      </c>
      <c r="BW2" s="2" t="s">
        <v>108</v>
      </c>
      <c r="BX2" s="2" t="s">
        <v>110</v>
      </c>
      <c r="BY2" s="2" t="s">
        <v>108</v>
      </c>
      <c r="BZ2" s="2" t="s">
        <v>108</v>
      </c>
      <c r="CA2" s="2" t="s">
        <v>107</v>
      </c>
      <c r="CB2" s="2" t="s">
        <v>108</v>
      </c>
      <c r="CC2" s="2" t="s">
        <v>107</v>
      </c>
      <c r="CD2" s="2" t="s">
        <v>109</v>
      </c>
      <c r="CE2" s="2" t="s">
        <v>108</v>
      </c>
      <c r="CF2" s="2" t="s">
        <v>107</v>
      </c>
      <c r="CG2" s="2" t="s">
        <v>110</v>
      </c>
      <c r="CH2" s="2" t="s">
        <v>111</v>
      </c>
    </row>
    <row r="3">
      <c r="A3" s="1">
        <v>42907.44572609954</v>
      </c>
      <c r="B3" s="2">
        <v>30995.0</v>
      </c>
      <c r="C3" s="2" t="s">
        <v>77</v>
      </c>
      <c r="D3" s="2">
        <v>3.0</v>
      </c>
      <c r="E3" s="2" t="s">
        <v>78</v>
      </c>
      <c r="F3" s="2" t="s">
        <v>112</v>
      </c>
      <c r="G3" s="2" t="s">
        <v>113</v>
      </c>
      <c r="H3" s="2">
        <v>8.40272631E8</v>
      </c>
      <c r="I3" s="2" t="s">
        <v>114</v>
      </c>
      <c r="J3" s="2">
        <v>79.0</v>
      </c>
      <c r="K3" s="2">
        <v>11.0</v>
      </c>
      <c r="L3" s="2" t="s">
        <v>115</v>
      </c>
      <c r="M3" s="2" t="s">
        <v>116</v>
      </c>
      <c r="N3" s="2" t="s">
        <v>84</v>
      </c>
      <c r="O3" s="2" t="s">
        <v>115</v>
      </c>
      <c r="P3" s="2" t="s">
        <v>117</v>
      </c>
      <c r="Q3" s="2" t="s">
        <v>86</v>
      </c>
      <c r="R3" s="2">
        <v>42100.0</v>
      </c>
      <c r="S3" s="2" t="s">
        <v>87</v>
      </c>
      <c r="AD3" s="2" t="s">
        <v>88</v>
      </c>
      <c r="AE3" s="2" t="s">
        <v>89</v>
      </c>
      <c r="AF3" s="2" t="s">
        <v>118</v>
      </c>
      <c r="AG3" s="2" t="s">
        <v>119</v>
      </c>
      <c r="AH3" s="2">
        <v>46900.0</v>
      </c>
      <c r="AI3" s="2" t="s">
        <v>120</v>
      </c>
      <c r="AJ3" s="2" t="s">
        <v>121</v>
      </c>
      <c r="AK3" s="2">
        <v>0.0</v>
      </c>
      <c r="AL3" s="2" t="s">
        <v>94</v>
      </c>
      <c r="AM3" s="2">
        <v>2.0</v>
      </c>
      <c r="AN3" s="2">
        <v>2.0</v>
      </c>
      <c r="AO3" s="2">
        <v>0.0</v>
      </c>
      <c r="AP3" s="2">
        <v>1.0</v>
      </c>
      <c r="AQ3" s="2">
        <v>0.0</v>
      </c>
      <c r="AR3" s="2">
        <v>0.0</v>
      </c>
      <c r="AS3" s="2">
        <v>0.0</v>
      </c>
      <c r="AT3" s="3" t="s">
        <v>122</v>
      </c>
      <c r="AU3" s="2">
        <v>30.0</v>
      </c>
      <c r="AV3" s="2">
        <v>0.0</v>
      </c>
      <c r="AW3" s="2">
        <v>12000.0</v>
      </c>
      <c r="AX3" s="2">
        <v>100.0</v>
      </c>
      <c r="AZ3" s="2">
        <v>79.0</v>
      </c>
      <c r="BA3" s="2">
        <v>175.0</v>
      </c>
      <c r="BB3" s="2" t="s">
        <v>98</v>
      </c>
      <c r="BD3" s="2" t="s">
        <v>123</v>
      </c>
      <c r="BE3" s="2" t="s">
        <v>124</v>
      </c>
      <c r="BF3" s="2" t="s">
        <v>98</v>
      </c>
      <c r="BG3" s="2" t="s">
        <v>99</v>
      </c>
      <c r="BH3" s="2" t="s">
        <v>125</v>
      </c>
      <c r="BI3" s="2" t="s">
        <v>126</v>
      </c>
      <c r="BJ3" s="2" t="s">
        <v>102</v>
      </c>
      <c r="BL3" s="2" t="s">
        <v>103</v>
      </c>
      <c r="BM3" s="2" t="s">
        <v>127</v>
      </c>
      <c r="BN3" s="2" t="s">
        <v>105</v>
      </c>
      <c r="BO3" s="2" t="s">
        <v>105</v>
      </c>
      <c r="BP3" s="2" t="s">
        <v>98</v>
      </c>
      <c r="BQ3" s="2" t="s">
        <v>105</v>
      </c>
      <c r="BR3" s="2" t="s">
        <v>128</v>
      </c>
      <c r="BS3" s="2" t="s">
        <v>109</v>
      </c>
      <c r="BT3" s="2" t="s">
        <v>108</v>
      </c>
      <c r="BU3" s="2" t="s">
        <v>109</v>
      </c>
      <c r="BV3" s="2" t="s">
        <v>109</v>
      </c>
      <c r="BW3" s="2" t="s">
        <v>109</v>
      </c>
      <c r="BX3" s="2" t="s">
        <v>111</v>
      </c>
      <c r="BY3" s="2" t="s">
        <v>107</v>
      </c>
      <c r="BZ3" s="2" t="s">
        <v>109</v>
      </c>
      <c r="CA3" s="2" t="s">
        <v>109</v>
      </c>
      <c r="CB3" s="2" t="s">
        <v>111</v>
      </c>
      <c r="CC3" s="2" t="s">
        <v>109</v>
      </c>
      <c r="CD3" s="2" t="s">
        <v>107</v>
      </c>
      <c r="CE3" s="2" t="s">
        <v>111</v>
      </c>
      <c r="CF3" s="2" t="s">
        <v>109</v>
      </c>
      <c r="CG3" s="2" t="s">
        <v>109</v>
      </c>
      <c r="CH3" s="2" t="s">
        <v>108</v>
      </c>
    </row>
    <row r="4">
      <c r="A4" s="1">
        <v>42907.447647175926</v>
      </c>
      <c r="B4" s="2">
        <v>30998.0</v>
      </c>
      <c r="C4" s="2" t="s">
        <v>77</v>
      </c>
      <c r="D4" s="2">
        <v>3.0</v>
      </c>
      <c r="E4" s="2" t="s">
        <v>78</v>
      </c>
      <c r="F4" s="2" t="s">
        <v>129</v>
      </c>
      <c r="G4" s="2" t="s">
        <v>130</v>
      </c>
      <c r="H4" s="2">
        <v>9.57278094E8</v>
      </c>
      <c r="I4" s="2" t="s">
        <v>131</v>
      </c>
      <c r="J4" s="2">
        <v>17.0</v>
      </c>
      <c r="K4" s="2" t="s">
        <v>84</v>
      </c>
      <c r="L4" s="2" t="s">
        <v>132</v>
      </c>
      <c r="M4" s="2" t="s">
        <v>133</v>
      </c>
      <c r="N4" s="2">
        <v>3.0</v>
      </c>
      <c r="O4" s="2" t="s">
        <v>134</v>
      </c>
      <c r="P4" s="2" t="s">
        <v>85</v>
      </c>
      <c r="Q4" s="2" t="s">
        <v>86</v>
      </c>
      <c r="R4" s="2">
        <v>42000.0</v>
      </c>
      <c r="S4" s="2" t="s">
        <v>135</v>
      </c>
      <c r="T4" s="2" t="s">
        <v>84</v>
      </c>
      <c r="U4" s="2">
        <v>27.0</v>
      </c>
      <c r="V4" s="2">
        <v>6.0</v>
      </c>
      <c r="W4" s="2" t="s">
        <v>136</v>
      </c>
      <c r="X4" s="2" t="s">
        <v>137</v>
      </c>
      <c r="Y4" s="2" t="s">
        <v>84</v>
      </c>
      <c r="Z4" s="2" t="s">
        <v>138</v>
      </c>
      <c r="AA4" s="2" t="s">
        <v>85</v>
      </c>
      <c r="AB4" s="2" t="s">
        <v>86</v>
      </c>
      <c r="AC4" s="2">
        <v>42000.0</v>
      </c>
      <c r="AD4" s="2" t="s">
        <v>88</v>
      </c>
      <c r="AE4" s="2" t="s">
        <v>89</v>
      </c>
      <c r="AF4" s="2" t="s">
        <v>139</v>
      </c>
      <c r="AG4" s="2" t="s">
        <v>119</v>
      </c>
      <c r="AH4" s="4">
        <v>20000.0</v>
      </c>
      <c r="AI4" s="2" t="s">
        <v>140</v>
      </c>
      <c r="AJ4" s="2" t="s">
        <v>141</v>
      </c>
      <c r="AK4" s="4">
        <v>20000.0</v>
      </c>
      <c r="AL4" s="2" t="s">
        <v>94</v>
      </c>
      <c r="AM4" s="2">
        <v>2.0</v>
      </c>
      <c r="AN4" s="2">
        <v>1.0</v>
      </c>
      <c r="AO4" s="2">
        <v>0.0</v>
      </c>
      <c r="AP4" s="2">
        <v>0.0</v>
      </c>
      <c r="AQ4" s="2">
        <v>1.0</v>
      </c>
      <c r="AR4" s="2">
        <v>0.0</v>
      </c>
      <c r="AS4" s="2">
        <v>1.0</v>
      </c>
      <c r="AT4" s="2" t="s">
        <v>142</v>
      </c>
      <c r="AU4" s="2">
        <v>5.0</v>
      </c>
      <c r="AV4" s="2">
        <v>100.0</v>
      </c>
      <c r="AW4" s="2">
        <v>4900.0</v>
      </c>
      <c r="AX4" s="2">
        <v>40.0</v>
      </c>
      <c r="AZ4" s="2">
        <v>63.0</v>
      </c>
      <c r="BA4" s="2">
        <v>173.0</v>
      </c>
      <c r="BB4" s="2" t="s">
        <v>98</v>
      </c>
      <c r="BD4" s="2" t="s">
        <v>98</v>
      </c>
      <c r="BF4" s="2" t="s">
        <v>98</v>
      </c>
      <c r="BG4" s="2" t="s">
        <v>143</v>
      </c>
      <c r="BH4" s="2" t="s">
        <v>144</v>
      </c>
      <c r="BI4" s="2" t="s">
        <v>101</v>
      </c>
      <c r="BJ4" s="2" t="s">
        <v>102</v>
      </c>
      <c r="BL4" s="2" t="s">
        <v>103</v>
      </c>
      <c r="BM4" s="2" t="s">
        <v>145</v>
      </c>
      <c r="BN4" s="2" t="s">
        <v>98</v>
      </c>
      <c r="BO4" s="2" t="s">
        <v>105</v>
      </c>
      <c r="BP4" s="2" t="s">
        <v>98</v>
      </c>
      <c r="BQ4" s="2" t="s">
        <v>98</v>
      </c>
      <c r="BR4" s="2" t="s">
        <v>128</v>
      </c>
      <c r="BS4" s="2" t="s">
        <v>109</v>
      </c>
      <c r="BT4" s="2" t="s">
        <v>108</v>
      </c>
      <c r="BU4" s="2" t="s">
        <v>111</v>
      </c>
      <c r="BV4" s="2" t="s">
        <v>107</v>
      </c>
      <c r="BW4" s="2" t="s">
        <v>107</v>
      </c>
      <c r="BX4" s="2" t="s">
        <v>107</v>
      </c>
      <c r="BY4" s="2" t="s">
        <v>109</v>
      </c>
      <c r="BZ4" s="2" t="s">
        <v>109</v>
      </c>
      <c r="CA4" s="2" t="s">
        <v>109</v>
      </c>
      <c r="CB4" s="2" t="s">
        <v>111</v>
      </c>
      <c r="CC4" s="2" t="s">
        <v>107</v>
      </c>
      <c r="CD4" s="2" t="s">
        <v>109</v>
      </c>
      <c r="CE4" s="2" t="s">
        <v>110</v>
      </c>
      <c r="CF4" s="2" t="s">
        <v>108</v>
      </c>
      <c r="CG4" s="2" t="s">
        <v>110</v>
      </c>
      <c r="CH4" s="2" t="s">
        <v>111</v>
      </c>
    </row>
    <row r="5">
      <c r="A5" s="5">
        <v>42907.44437537037</v>
      </c>
      <c r="B5" s="3">
        <v>31008.0</v>
      </c>
      <c r="C5" s="3" t="s">
        <v>77</v>
      </c>
      <c r="D5" s="3">
        <v>3.0</v>
      </c>
      <c r="E5" s="3" t="s">
        <v>78</v>
      </c>
      <c r="F5" s="3" t="s">
        <v>146</v>
      </c>
      <c r="G5" s="3" t="s">
        <v>147</v>
      </c>
      <c r="H5" s="3">
        <v>9.10527827E8</v>
      </c>
      <c r="I5" s="3" t="s">
        <v>148</v>
      </c>
      <c r="J5" s="3">
        <v>131.0</v>
      </c>
      <c r="K5" s="3">
        <v>10.0</v>
      </c>
      <c r="L5" s="3" t="s">
        <v>149</v>
      </c>
      <c r="M5" s="3" t="s">
        <v>84</v>
      </c>
      <c r="N5" s="3" t="s">
        <v>84</v>
      </c>
      <c r="O5" s="3" t="s">
        <v>150</v>
      </c>
      <c r="P5" s="3" t="s">
        <v>117</v>
      </c>
      <c r="Q5" s="3" t="s">
        <v>86</v>
      </c>
      <c r="R5" s="3">
        <v>42000.0</v>
      </c>
      <c r="S5" s="3" t="s">
        <v>87</v>
      </c>
      <c r="T5" s="6"/>
      <c r="U5" s="6"/>
      <c r="V5" s="6"/>
      <c r="W5" s="6"/>
      <c r="X5" s="6"/>
      <c r="Y5" s="6"/>
      <c r="Z5" s="6"/>
      <c r="AA5" s="6"/>
      <c r="AB5" s="6"/>
      <c r="AC5" s="6"/>
      <c r="AD5" s="3" t="s">
        <v>88</v>
      </c>
      <c r="AE5" s="3" t="s">
        <v>89</v>
      </c>
      <c r="AF5" s="3" t="s">
        <v>151</v>
      </c>
      <c r="AG5" s="3" t="s">
        <v>119</v>
      </c>
      <c r="AH5" s="3" t="s">
        <v>152</v>
      </c>
      <c r="AI5" s="3" t="s">
        <v>153</v>
      </c>
      <c r="AJ5" s="3" t="s">
        <v>119</v>
      </c>
      <c r="AK5" s="3" t="s">
        <v>154</v>
      </c>
      <c r="AL5" s="3" t="s">
        <v>94</v>
      </c>
      <c r="AM5" s="3">
        <v>2.0</v>
      </c>
      <c r="AN5" s="3">
        <v>2.0</v>
      </c>
      <c r="AO5" s="3">
        <v>1.0</v>
      </c>
      <c r="AP5" s="3">
        <v>0.0</v>
      </c>
      <c r="AQ5" s="3">
        <v>0.0</v>
      </c>
      <c r="AR5" s="3">
        <v>0.0</v>
      </c>
      <c r="AS5" s="3">
        <v>1.0</v>
      </c>
      <c r="AT5" s="3" t="s">
        <v>95</v>
      </c>
      <c r="AU5" s="3">
        <v>10.0</v>
      </c>
      <c r="AV5" s="3">
        <v>5000.0</v>
      </c>
      <c r="AW5" s="3">
        <v>0.0</v>
      </c>
      <c r="AX5" s="3">
        <v>100.0</v>
      </c>
      <c r="AY5" s="6"/>
      <c r="AZ5" s="3">
        <v>46.0</v>
      </c>
      <c r="BA5" s="3">
        <v>162.0</v>
      </c>
      <c r="BB5" s="3" t="s">
        <v>98</v>
      </c>
      <c r="BC5" s="6"/>
      <c r="BD5" s="3" t="s">
        <v>98</v>
      </c>
      <c r="BE5" s="6"/>
      <c r="BF5" s="3" t="s">
        <v>98</v>
      </c>
      <c r="BG5" s="3" t="s">
        <v>143</v>
      </c>
      <c r="BH5" s="3" t="s">
        <v>155</v>
      </c>
      <c r="BI5" s="3" t="s">
        <v>156</v>
      </c>
      <c r="BJ5" s="3" t="s">
        <v>102</v>
      </c>
      <c r="BK5" s="6"/>
      <c r="BL5" s="3" t="s">
        <v>103</v>
      </c>
      <c r="BM5" s="3" t="s">
        <v>157</v>
      </c>
      <c r="BN5" s="3" t="s">
        <v>105</v>
      </c>
      <c r="BO5" s="3" t="s">
        <v>98</v>
      </c>
      <c r="BP5" s="3" t="s">
        <v>105</v>
      </c>
      <c r="BQ5" s="3" t="s">
        <v>105</v>
      </c>
      <c r="BR5" s="3" t="s">
        <v>158</v>
      </c>
      <c r="BS5" s="3" t="s">
        <v>110</v>
      </c>
      <c r="BT5" s="3" t="s">
        <v>111</v>
      </c>
      <c r="BU5" s="3" t="s">
        <v>111</v>
      </c>
      <c r="BV5" s="3" t="s">
        <v>109</v>
      </c>
      <c r="BW5" s="3" t="s">
        <v>109</v>
      </c>
      <c r="BX5" s="3" t="s">
        <v>110</v>
      </c>
      <c r="BY5" s="3" t="s">
        <v>109</v>
      </c>
      <c r="BZ5" s="3" t="s">
        <v>110</v>
      </c>
      <c r="CA5" s="3" t="s">
        <v>107</v>
      </c>
      <c r="CB5" s="3" t="s">
        <v>110</v>
      </c>
      <c r="CC5" s="3" t="s">
        <v>109</v>
      </c>
      <c r="CD5" s="3" t="s">
        <v>107</v>
      </c>
      <c r="CE5" s="3" t="s">
        <v>111</v>
      </c>
      <c r="CF5" s="3" t="s">
        <v>111</v>
      </c>
      <c r="CG5" s="3" t="s">
        <v>111</v>
      </c>
      <c r="CH5" s="3" t="s">
        <v>111</v>
      </c>
      <c r="CI5" s="6"/>
      <c r="CJ5" s="6"/>
      <c r="CK5" s="6"/>
      <c r="CL5" s="6"/>
      <c r="CM5" s="6"/>
      <c r="CN5" s="6"/>
    </row>
    <row r="6">
      <c r="A6" s="5">
        <v>42907.44555456018</v>
      </c>
      <c r="B6" s="3">
        <v>31027.0</v>
      </c>
      <c r="C6" s="3" t="s">
        <v>77</v>
      </c>
      <c r="D6" s="3">
        <v>3.0</v>
      </c>
      <c r="E6" s="3" t="s">
        <v>78</v>
      </c>
      <c r="F6" s="3" t="s">
        <v>159</v>
      </c>
      <c r="G6" s="3" t="s">
        <v>160</v>
      </c>
      <c r="H6" s="3">
        <v>9.81032492E8</v>
      </c>
      <c r="I6" s="3" t="s">
        <v>161</v>
      </c>
      <c r="J6" s="3">
        <v>39.0</v>
      </c>
      <c r="K6" s="3">
        <v>2.0</v>
      </c>
      <c r="L6" s="3" t="s">
        <v>162</v>
      </c>
      <c r="M6" s="3" t="s">
        <v>84</v>
      </c>
      <c r="N6" s="3" t="s">
        <v>84</v>
      </c>
      <c r="O6" s="3" t="s">
        <v>162</v>
      </c>
      <c r="P6" s="3" t="s">
        <v>85</v>
      </c>
      <c r="Q6" s="3" t="s">
        <v>86</v>
      </c>
      <c r="R6" s="3">
        <v>42100.0</v>
      </c>
      <c r="S6" s="3" t="s">
        <v>87</v>
      </c>
      <c r="T6" s="6"/>
      <c r="U6" s="6"/>
      <c r="V6" s="6"/>
      <c r="W6" s="6"/>
      <c r="X6" s="6"/>
      <c r="Y6" s="6"/>
      <c r="Z6" s="6"/>
      <c r="AA6" s="6"/>
      <c r="AB6" s="6"/>
      <c r="AC6" s="6"/>
      <c r="AD6" s="3" t="s">
        <v>88</v>
      </c>
      <c r="AE6" s="3" t="s">
        <v>89</v>
      </c>
      <c r="AF6" s="3" t="s">
        <v>163</v>
      </c>
      <c r="AG6" s="3" t="s">
        <v>119</v>
      </c>
      <c r="AH6" s="3">
        <v>35000.0</v>
      </c>
      <c r="AI6" s="3" t="s">
        <v>164</v>
      </c>
      <c r="AJ6" s="3" t="s">
        <v>119</v>
      </c>
      <c r="AK6" s="3">
        <v>30000.0</v>
      </c>
      <c r="AL6" s="3" t="s">
        <v>165</v>
      </c>
      <c r="AM6" s="3">
        <v>2.0</v>
      </c>
      <c r="AN6" s="3">
        <v>1.0</v>
      </c>
      <c r="AO6" s="3">
        <v>0.0</v>
      </c>
      <c r="AP6" s="3">
        <v>0.0</v>
      </c>
      <c r="AQ6" s="3">
        <v>1.0</v>
      </c>
      <c r="AR6" s="3">
        <v>0.0</v>
      </c>
      <c r="AS6" s="3">
        <v>1.0</v>
      </c>
      <c r="AT6" s="3" t="s">
        <v>166</v>
      </c>
      <c r="AU6" s="3">
        <v>20.0</v>
      </c>
      <c r="AV6" s="3">
        <v>0.0</v>
      </c>
      <c r="AW6" s="3">
        <v>10000.0</v>
      </c>
      <c r="AX6" s="3">
        <v>40.0</v>
      </c>
      <c r="AY6" s="6"/>
      <c r="AZ6" s="3">
        <v>68.0</v>
      </c>
      <c r="BA6" s="3">
        <v>165.0</v>
      </c>
      <c r="BB6" s="3" t="s">
        <v>98</v>
      </c>
      <c r="BC6" s="6"/>
      <c r="BD6" s="3" t="s">
        <v>98</v>
      </c>
      <c r="BE6" s="6"/>
      <c r="BF6" s="3" t="s">
        <v>98</v>
      </c>
      <c r="BG6" s="3" t="s">
        <v>167</v>
      </c>
      <c r="BH6" s="3" t="s">
        <v>168</v>
      </c>
      <c r="BI6" s="3" t="s">
        <v>126</v>
      </c>
      <c r="BJ6" s="3" t="s">
        <v>102</v>
      </c>
      <c r="BK6" s="6"/>
      <c r="BL6" s="3" t="s">
        <v>103</v>
      </c>
      <c r="BM6" s="3" t="s">
        <v>127</v>
      </c>
      <c r="BN6" s="3" t="s">
        <v>98</v>
      </c>
      <c r="BO6" s="3" t="s">
        <v>105</v>
      </c>
      <c r="BP6" s="3" t="s">
        <v>98</v>
      </c>
      <c r="BQ6" s="3" t="s">
        <v>105</v>
      </c>
      <c r="BR6" s="3" t="s">
        <v>158</v>
      </c>
      <c r="BS6" s="3" t="s">
        <v>109</v>
      </c>
      <c r="BT6" s="3" t="s">
        <v>107</v>
      </c>
      <c r="BU6" s="3" t="s">
        <v>110</v>
      </c>
      <c r="BV6" s="3" t="s">
        <v>108</v>
      </c>
      <c r="BW6" s="3" t="s">
        <v>109</v>
      </c>
      <c r="BX6" s="3" t="s">
        <v>111</v>
      </c>
      <c r="BY6" s="3" t="s">
        <v>109</v>
      </c>
      <c r="BZ6" s="3" t="s">
        <v>107</v>
      </c>
      <c r="CA6" s="3" t="s">
        <v>109</v>
      </c>
      <c r="CB6" s="3" t="s">
        <v>110</v>
      </c>
      <c r="CC6" s="3" t="s">
        <v>109</v>
      </c>
      <c r="CD6" s="3" t="s">
        <v>111</v>
      </c>
      <c r="CE6" s="3" t="s">
        <v>110</v>
      </c>
      <c r="CF6" s="3" t="s">
        <v>111</v>
      </c>
      <c r="CG6" s="3" t="s">
        <v>111</v>
      </c>
      <c r="CH6" s="3" t="s">
        <v>111</v>
      </c>
      <c r="CI6" s="6"/>
      <c r="CJ6" s="6"/>
      <c r="CK6" s="6"/>
      <c r="CL6" s="6"/>
      <c r="CM6" s="6"/>
      <c r="CN6" s="6"/>
    </row>
    <row r="7">
      <c r="A7" s="5">
        <v>42907.44610519676</v>
      </c>
      <c r="B7" s="3">
        <v>31040.0</v>
      </c>
      <c r="C7" s="3" t="s">
        <v>77</v>
      </c>
      <c r="D7" s="3">
        <v>3.0</v>
      </c>
      <c r="E7" s="3" t="s">
        <v>78</v>
      </c>
      <c r="F7" s="3" t="s">
        <v>169</v>
      </c>
      <c r="G7" s="3" t="s">
        <v>170</v>
      </c>
      <c r="H7" s="3">
        <v>8.95723458E8</v>
      </c>
      <c r="I7" s="3" t="s">
        <v>171</v>
      </c>
      <c r="J7" s="3">
        <v>388.0</v>
      </c>
      <c r="K7" s="3">
        <v>1.0</v>
      </c>
      <c r="L7" s="3" t="s">
        <v>172</v>
      </c>
      <c r="M7" s="3" t="s">
        <v>83</v>
      </c>
      <c r="N7" s="3" t="s">
        <v>84</v>
      </c>
      <c r="O7" s="3" t="s">
        <v>115</v>
      </c>
      <c r="P7" s="3" t="s">
        <v>85</v>
      </c>
      <c r="Q7" s="3" t="s">
        <v>86</v>
      </c>
      <c r="R7" s="3">
        <v>42100.0</v>
      </c>
      <c r="S7" s="3" t="s">
        <v>87</v>
      </c>
      <c r="T7" s="6"/>
      <c r="U7" s="6"/>
      <c r="V7" s="6"/>
      <c r="W7" s="6"/>
      <c r="X7" s="6"/>
      <c r="Y7" s="6"/>
      <c r="Z7" s="6"/>
      <c r="AA7" s="6"/>
      <c r="AB7" s="6"/>
      <c r="AC7" s="6"/>
      <c r="AD7" s="3" t="s">
        <v>88</v>
      </c>
      <c r="AE7" s="3" t="s">
        <v>173</v>
      </c>
      <c r="AF7" s="3" t="s">
        <v>174</v>
      </c>
      <c r="AG7" s="3" t="s">
        <v>121</v>
      </c>
      <c r="AH7" s="3">
        <v>0.0</v>
      </c>
      <c r="AI7" s="3" t="s">
        <v>175</v>
      </c>
      <c r="AJ7" s="3" t="s">
        <v>176</v>
      </c>
      <c r="AK7" s="3">
        <v>9500.0</v>
      </c>
      <c r="AL7" s="3" t="s">
        <v>177</v>
      </c>
      <c r="AM7" s="3">
        <v>1.0</v>
      </c>
      <c r="AN7" s="3">
        <v>1.0</v>
      </c>
      <c r="AO7" s="3">
        <v>0.0</v>
      </c>
      <c r="AP7" s="3">
        <v>0.0</v>
      </c>
      <c r="AQ7" s="3">
        <v>0.0</v>
      </c>
      <c r="AR7" s="3">
        <v>0.0</v>
      </c>
      <c r="AS7" s="3">
        <v>0.0</v>
      </c>
      <c r="AT7" s="3" t="s">
        <v>142</v>
      </c>
      <c r="AU7" s="3">
        <v>30.0</v>
      </c>
      <c r="AV7" s="3">
        <v>0.0</v>
      </c>
      <c r="AW7" s="3">
        <v>17000.0</v>
      </c>
      <c r="AX7" s="3">
        <v>100.0</v>
      </c>
      <c r="AY7" s="6"/>
      <c r="AZ7" s="3">
        <v>79.0</v>
      </c>
      <c r="BA7" s="3">
        <v>172.0</v>
      </c>
      <c r="BB7" s="3" t="s">
        <v>98</v>
      </c>
      <c r="BC7" s="6"/>
      <c r="BD7" s="3" t="s">
        <v>98</v>
      </c>
      <c r="BE7" s="6"/>
      <c r="BF7" s="3" t="s">
        <v>98</v>
      </c>
      <c r="BG7" s="3" t="s">
        <v>143</v>
      </c>
      <c r="BH7" s="3" t="s">
        <v>100</v>
      </c>
      <c r="BI7" s="3" t="s">
        <v>101</v>
      </c>
      <c r="BJ7" s="3" t="s">
        <v>102</v>
      </c>
      <c r="BK7" s="6"/>
      <c r="BL7" s="3" t="s">
        <v>103</v>
      </c>
      <c r="BM7" s="3" t="s">
        <v>127</v>
      </c>
      <c r="BN7" s="3" t="s">
        <v>105</v>
      </c>
      <c r="BO7" s="3" t="s">
        <v>105</v>
      </c>
      <c r="BP7" s="3" t="s">
        <v>98</v>
      </c>
      <c r="BQ7" s="3" t="s">
        <v>105</v>
      </c>
      <c r="BR7" s="3" t="s">
        <v>158</v>
      </c>
      <c r="BS7" s="3" t="s">
        <v>108</v>
      </c>
      <c r="BT7" s="3" t="s">
        <v>107</v>
      </c>
      <c r="BU7" s="3" t="s">
        <v>111</v>
      </c>
      <c r="BV7" s="3" t="s">
        <v>111</v>
      </c>
      <c r="BW7" s="3" t="s">
        <v>109</v>
      </c>
      <c r="BX7" s="3" t="s">
        <v>107</v>
      </c>
      <c r="BY7" s="3" t="s">
        <v>108</v>
      </c>
      <c r="BZ7" s="3" t="s">
        <v>108</v>
      </c>
      <c r="CA7" s="3" t="s">
        <v>108</v>
      </c>
      <c r="CB7" s="3" t="s">
        <v>110</v>
      </c>
      <c r="CC7" s="3" t="s">
        <v>109</v>
      </c>
      <c r="CD7" s="3" t="s">
        <v>107</v>
      </c>
      <c r="CE7" s="3" t="s">
        <v>110</v>
      </c>
      <c r="CF7" s="3" t="s">
        <v>110</v>
      </c>
      <c r="CG7" s="3" t="s">
        <v>110</v>
      </c>
      <c r="CH7" s="3" t="s">
        <v>111</v>
      </c>
      <c r="CI7" s="6"/>
      <c r="CJ7" s="6"/>
      <c r="CK7" s="6"/>
      <c r="CL7" s="6"/>
      <c r="CM7" s="6"/>
      <c r="CN7" s="6"/>
    </row>
    <row r="8">
      <c r="A8" s="1">
        <v>42907.44976538194</v>
      </c>
      <c r="B8" s="2">
        <v>31078.0</v>
      </c>
      <c r="C8" s="2" t="s">
        <v>77</v>
      </c>
      <c r="D8" s="2">
        <v>3.0</v>
      </c>
      <c r="E8" s="2" t="s">
        <v>78</v>
      </c>
      <c r="F8" s="2" t="s">
        <v>178</v>
      </c>
      <c r="G8" s="2" t="s">
        <v>179</v>
      </c>
      <c r="H8" s="2">
        <v>6.51230017E8</v>
      </c>
      <c r="I8" s="2" t="s">
        <v>180</v>
      </c>
      <c r="J8" s="2" t="s">
        <v>181</v>
      </c>
      <c r="K8" s="2" t="s">
        <v>84</v>
      </c>
      <c r="L8" s="2" t="s">
        <v>182</v>
      </c>
      <c r="M8" s="2" t="s">
        <v>183</v>
      </c>
      <c r="N8" s="2">
        <v>1.0</v>
      </c>
      <c r="O8" s="2" t="s">
        <v>134</v>
      </c>
      <c r="P8" s="2" t="s">
        <v>85</v>
      </c>
      <c r="Q8" s="2" t="s">
        <v>86</v>
      </c>
      <c r="R8" s="2">
        <v>42000.0</v>
      </c>
      <c r="S8" s="2" t="s">
        <v>87</v>
      </c>
      <c r="AD8" s="2" t="s">
        <v>88</v>
      </c>
      <c r="AE8" s="2" t="s">
        <v>89</v>
      </c>
      <c r="AF8" s="2" t="s">
        <v>184</v>
      </c>
      <c r="AG8" s="2" t="s">
        <v>185</v>
      </c>
      <c r="AH8" s="2">
        <v>20000.0</v>
      </c>
      <c r="AI8" s="2" t="s">
        <v>186</v>
      </c>
      <c r="AJ8" s="2" t="s">
        <v>119</v>
      </c>
      <c r="AK8" s="2">
        <v>25000.0</v>
      </c>
      <c r="AL8" s="2" t="s">
        <v>94</v>
      </c>
      <c r="AM8" s="2">
        <v>2.0</v>
      </c>
      <c r="AN8" s="2">
        <v>1.0</v>
      </c>
      <c r="AO8" s="2">
        <v>0.0</v>
      </c>
      <c r="AP8" s="2">
        <v>0.0</v>
      </c>
      <c r="AQ8" s="2">
        <v>1.0</v>
      </c>
      <c r="AR8" s="2">
        <v>0.0</v>
      </c>
      <c r="AS8" s="2">
        <v>1.0</v>
      </c>
      <c r="AT8" s="2" t="s">
        <v>95</v>
      </c>
      <c r="AU8" s="2" t="s">
        <v>187</v>
      </c>
      <c r="AV8" s="2">
        <v>0.0</v>
      </c>
      <c r="AW8" s="2">
        <v>8000.0</v>
      </c>
      <c r="AX8" s="2">
        <v>100.0</v>
      </c>
      <c r="AZ8" s="2">
        <v>53.0</v>
      </c>
      <c r="BA8" s="2">
        <v>174.0</v>
      </c>
      <c r="BB8" s="2" t="s">
        <v>96</v>
      </c>
      <c r="BC8" s="2" t="s">
        <v>188</v>
      </c>
      <c r="BD8" s="2" t="s">
        <v>98</v>
      </c>
      <c r="BF8" s="2" t="s">
        <v>98</v>
      </c>
      <c r="BG8" s="2" t="s">
        <v>167</v>
      </c>
      <c r="BH8" s="2" t="s">
        <v>144</v>
      </c>
      <c r="BI8" s="2" t="s">
        <v>101</v>
      </c>
      <c r="BJ8" s="2" t="s">
        <v>102</v>
      </c>
      <c r="BL8" s="2" t="s">
        <v>103</v>
      </c>
      <c r="BM8" s="2" t="s">
        <v>145</v>
      </c>
      <c r="BN8" s="2" t="s">
        <v>105</v>
      </c>
      <c r="BO8" s="2" t="s">
        <v>105</v>
      </c>
      <c r="BP8" s="2" t="s">
        <v>98</v>
      </c>
      <c r="BQ8" s="2" t="s">
        <v>105</v>
      </c>
      <c r="BR8" s="2" t="s">
        <v>128</v>
      </c>
      <c r="BS8" s="2" t="s">
        <v>107</v>
      </c>
      <c r="BT8" s="2" t="s">
        <v>108</v>
      </c>
      <c r="BU8" s="2" t="s">
        <v>111</v>
      </c>
      <c r="BV8" s="2" t="s">
        <v>107</v>
      </c>
      <c r="BW8" s="2" t="s">
        <v>109</v>
      </c>
      <c r="BX8" s="2" t="s">
        <v>108</v>
      </c>
      <c r="BY8" s="2" t="s">
        <v>107</v>
      </c>
      <c r="BZ8" s="2" t="s">
        <v>109</v>
      </c>
      <c r="CA8" s="2" t="s">
        <v>107</v>
      </c>
      <c r="CB8" s="2" t="s">
        <v>108</v>
      </c>
      <c r="CC8" s="2" t="s">
        <v>109</v>
      </c>
      <c r="CD8" s="2" t="s">
        <v>109</v>
      </c>
      <c r="CE8" s="2" t="s">
        <v>109</v>
      </c>
      <c r="CF8" s="2" t="s">
        <v>109</v>
      </c>
      <c r="CG8" s="2" t="s">
        <v>108</v>
      </c>
      <c r="CH8" s="2" t="s">
        <v>111</v>
      </c>
    </row>
    <row r="9">
      <c r="A9" s="5">
        <v>42907.445278495376</v>
      </c>
      <c r="B9" s="3">
        <v>31108.0</v>
      </c>
      <c r="C9" s="3" t="s">
        <v>77</v>
      </c>
      <c r="D9" s="3">
        <v>3.0</v>
      </c>
      <c r="E9" s="3" t="s">
        <v>78</v>
      </c>
      <c r="F9" s="3" t="s">
        <v>189</v>
      </c>
      <c r="G9" s="3" t="s">
        <v>190</v>
      </c>
      <c r="H9" s="3">
        <v>8.47248206E8</v>
      </c>
      <c r="I9" s="3" t="s">
        <v>191</v>
      </c>
      <c r="J9" s="3">
        <v>52.0</v>
      </c>
      <c r="K9" s="3">
        <v>10.0</v>
      </c>
      <c r="L9" s="3" t="s">
        <v>192</v>
      </c>
      <c r="M9" s="3" t="s">
        <v>84</v>
      </c>
      <c r="N9" s="3" t="s">
        <v>84</v>
      </c>
      <c r="O9" s="3" t="s">
        <v>193</v>
      </c>
      <c r="P9" s="3" t="s">
        <v>85</v>
      </c>
      <c r="Q9" s="3" t="s">
        <v>86</v>
      </c>
      <c r="R9" s="3">
        <v>42000.0</v>
      </c>
      <c r="S9" s="3" t="s">
        <v>87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3" t="s">
        <v>88</v>
      </c>
      <c r="AE9" s="3" t="s">
        <v>89</v>
      </c>
      <c r="AF9" s="3" t="s">
        <v>194</v>
      </c>
      <c r="AG9" s="3" t="s">
        <v>91</v>
      </c>
      <c r="AH9" s="3">
        <v>3000.0</v>
      </c>
      <c r="AI9" s="3" t="s">
        <v>195</v>
      </c>
      <c r="AJ9" s="3" t="s">
        <v>91</v>
      </c>
      <c r="AK9" s="3">
        <v>3000.0</v>
      </c>
      <c r="AL9" s="3" t="s">
        <v>94</v>
      </c>
      <c r="AM9" s="3">
        <v>2.0</v>
      </c>
      <c r="AN9" s="3">
        <v>2.0</v>
      </c>
      <c r="AO9" s="3">
        <v>0.0</v>
      </c>
      <c r="AP9" s="3">
        <v>1.0</v>
      </c>
      <c r="AQ9" s="3">
        <v>0.0</v>
      </c>
      <c r="AR9" s="3">
        <v>0.0</v>
      </c>
      <c r="AS9" s="3">
        <v>0.0</v>
      </c>
      <c r="AT9" s="3" t="s">
        <v>122</v>
      </c>
      <c r="AU9" s="3">
        <v>20.0</v>
      </c>
      <c r="AV9" s="3">
        <v>0.0</v>
      </c>
      <c r="AW9" s="3">
        <v>20000.0</v>
      </c>
      <c r="AX9" s="3">
        <v>60.0</v>
      </c>
      <c r="AY9" s="6"/>
      <c r="AZ9" s="3">
        <v>54.0</v>
      </c>
      <c r="BA9" s="3">
        <v>168.0</v>
      </c>
      <c r="BB9" s="3" t="s">
        <v>98</v>
      </c>
      <c r="BC9" s="6"/>
      <c r="BD9" s="3" t="s">
        <v>98</v>
      </c>
      <c r="BE9" s="6"/>
      <c r="BF9" s="3" t="s">
        <v>98</v>
      </c>
      <c r="BG9" s="3" t="s">
        <v>143</v>
      </c>
      <c r="BH9" s="3" t="s">
        <v>100</v>
      </c>
      <c r="BI9" s="3" t="s">
        <v>101</v>
      </c>
      <c r="BJ9" s="3" t="s">
        <v>102</v>
      </c>
      <c r="BK9" s="6"/>
      <c r="BL9" s="3" t="s">
        <v>103</v>
      </c>
      <c r="BM9" s="3" t="s">
        <v>127</v>
      </c>
      <c r="BN9" s="3" t="s">
        <v>98</v>
      </c>
      <c r="BO9" s="3" t="s">
        <v>105</v>
      </c>
      <c r="BP9" s="3" t="s">
        <v>98</v>
      </c>
      <c r="BQ9" s="3" t="s">
        <v>105</v>
      </c>
      <c r="BR9" s="3" t="s">
        <v>106</v>
      </c>
      <c r="BS9" s="3" t="s">
        <v>109</v>
      </c>
      <c r="BT9" s="3" t="s">
        <v>110</v>
      </c>
      <c r="BU9" s="3" t="s">
        <v>109</v>
      </c>
      <c r="BV9" s="3" t="s">
        <v>110</v>
      </c>
      <c r="BW9" s="3" t="s">
        <v>109</v>
      </c>
      <c r="BX9" s="3" t="s">
        <v>111</v>
      </c>
      <c r="BY9" s="3" t="s">
        <v>107</v>
      </c>
      <c r="BZ9" s="3" t="s">
        <v>107</v>
      </c>
      <c r="CA9" s="3" t="s">
        <v>107</v>
      </c>
      <c r="CB9" s="3" t="s">
        <v>107</v>
      </c>
      <c r="CC9" s="3" t="s">
        <v>109</v>
      </c>
      <c r="CD9" s="3" t="s">
        <v>109</v>
      </c>
      <c r="CE9" s="3" t="s">
        <v>110</v>
      </c>
      <c r="CF9" s="3" t="s">
        <v>110</v>
      </c>
      <c r="CG9" s="3" t="s">
        <v>111</v>
      </c>
      <c r="CH9" s="3" t="s">
        <v>111</v>
      </c>
      <c r="CI9" s="6"/>
      <c r="CJ9" s="6"/>
      <c r="CK9" s="6"/>
      <c r="CL9" s="6"/>
      <c r="CM9" s="6"/>
      <c r="CN9" s="6"/>
    </row>
    <row r="10">
      <c r="A10" s="5">
        <v>42907.4449627662</v>
      </c>
      <c r="B10" s="3">
        <v>31109.0</v>
      </c>
      <c r="C10" s="3" t="s">
        <v>77</v>
      </c>
      <c r="D10" s="3">
        <v>3.0</v>
      </c>
      <c r="E10" s="3" t="s">
        <v>78</v>
      </c>
      <c r="F10" s="3" t="s">
        <v>196</v>
      </c>
      <c r="G10" s="3" t="s">
        <v>197</v>
      </c>
      <c r="H10" s="3">
        <v>9.52255151E8</v>
      </c>
      <c r="I10" s="3" t="s">
        <v>198</v>
      </c>
      <c r="J10" s="3" t="s">
        <v>199</v>
      </c>
      <c r="K10" s="3" t="s">
        <v>84</v>
      </c>
      <c r="L10" s="3" t="s">
        <v>200</v>
      </c>
      <c r="M10" s="3" t="s">
        <v>201</v>
      </c>
      <c r="N10" s="3" t="s">
        <v>202</v>
      </c>
      <c r="O10" s="3" t="s">
        <v>134</v>
      </c>
      <c r="P10" s="3" t="s">
        <v>85</v>
      </c>
      <c r="Q10" s="3" t="s">
        <v>86</v>
      </c>
      <c r="R10" s="3">
        <v>42000.0</v>
      </c>
      <c r="S10" s="3" t="s">
        <v>87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3" t="s">
        <v>88</v>
      </c>
      <c r="AE10" s="3" t="s">
        <v>173</v>
      </c>
      <c r="AF10" s="3" t="s">
        <v>203</v>
      </c>
      <c r="AG10" s="3" t="s">
        <v>141</v>
      </c>
      <c r="AH10" s="3">
        <v>15000.0</v>
      </c>
      <c r="AI10" s="3" t="s">
        <v>204</v>
      </c>
      <c r="AJ10" s="3" t="s">
        <v>141</v>
      </c>
      <c r="AK10" s="3">
        <v>10000.0</v>
      </c>
      <c r="AL10" s="3" t="s">
        <v>205</v>
      </c>
      <c r="AM10" s="3">
        <v>2.0</v>
      </c>
      <c r="AN10" s="3">
        <v>2.0</v>
      </c>
      <c r="AO10" s="3">
        <v>1.0</v>
      </c>
      <c r="AP10" s="3">
        <v>0.0</v>
      </c>
      <c r="AQ10" s="3">
        <v>0.0</v>
      </c>
      <c r="AR10" s="3">
        <v>0.0</v>
      </c>
      <c r="AS10" s="3">
        <v>1.0</v>
      </c>
      <c r="AT10" s="3" t="s">
        <v>95</v>
      </c>
      <c r="AU10" s="3" t="s">
        <v>187</v>
      </c>
      <c r="AV10" s="3">
        <v>0.0</v>
      </c>
      <c r="AW10" s="3">
        <v>5000.0</v>
      </c>
      <c r="AX10" s="3">
        <v>50.0</v>
      </c>
      <c r="AY10" s="6"/>
      <c r="AZ10" s="3">
        <v>79.0</v>
      </c>
      <c r="BA10" s="3">
        <v>180.0</v>
      </c>
      <c r="BB10" s="3" t="s">
        <v>98</v>
      </c>
      <c r="BC10" s="6"/>
      <c r="BD10" s="3" t="s">
        <v>98</v>
      </c>
      <c r="BE10" s="6"/>
      <c r="BF10" s="3" t="s">
        <v>98</v>
      </c>
      <c r="BG10" s="3" t="s">
        <v>143</v>
      </c>
      <c r="BH10" s="3" t="s">
        <v>144</v>
      </c>
      <c r="BI10" s="3" t="s">
        <v>206</v>
      </c>
      <c r="BJ10" s="3" t="s">
        <v>102</v>
      </c>
      <c r="BK10" s="6"/>
      <c r="BL10" s="3" t="s">
        <v>103</v>
      </c>
      <c r="BM10" s="3" t="s">
        <v>207</v>
      </c>
      <c r="BN10" s="3" t="s">
        <v>98</v>
      </c>
      <c r="BO10" s="3" t="s">
        <v>105</v>
      </c>
      <c r="BP10" s="3" t="s">
        <v>98</v>
      </c>
      <c r="BQ10" s="3" t="s">
        <v>98</v>
      </c>
      <c r="BR10" s="3" t="s">
        <v>128</v>
      </c>
      <c r="BS10" s="3" t="s">
        <v>108</v>
      </c>
      <c r="BT10" s="3" t="s">
        <v>108</v>
      </c>
      <c r="BU10" s="3" t="s">
        <v>111</v>
      </c>
      <c r="BV10" s="3" t="s">
        <v>111</v>
      </c>
      <c r="BW10" s="3" t="s">
        <v>108</v>
      </c>
      <c r="BX10" s="3" t="s">
        <v>108</v>
      </c>
      <c r="BY10" s="3" t="s">
        <v>107</v>
      </c>
      <c r="BZ10" s="3" t="s">
        <v>107</v>
      </c>
      <c r="CA10" s="3" t="s">
        <v>107</v>
      </c>
      <c r="CB10" s="3" t="s">
        <v>110</v>
      </c>
      <c r="CC10" s="3" t="s">
        <v>108</v>
      </c>
      <c r="CD10" s="3" t="s">
        <v>110</v>
      </c>
      <c r="CE10" s="3" t="s">
        <v>111</v>
      </c>
      <c r="CF10" s="3" t="s">
        <v>111</v>
      </c>
      <c r="CG10" s="3" t="s">
        <v>111</v>
      </c>
      <c r="CH10" s="3" t="s">
        <v>111</v>
      </c>
      <c r="CI10" s="6"/>
      <c r="CJ10" s="6"/>
      <c r="CK10" s="6"/>
      <c r="CL10" s="6"/>
      <c r="CM10" s="6"/>
      <c r="CN10" s="6"/>
    </row>
    <row r="11">
      <c r="A11" s="1">
        <v>42907.45024710648</v>
      </c>
      <c r="B11" s="2">
        <v>31115.0</v>
      </c>
      <c r="C11" s="2" t="s">
        <v>77</v>
      </c>
      <c r="D11" s="2">
        <v>3.0</v>
      </c>
      <c r="E11" s="2" t="s">
        <v>78</v>
      </c>
      <c r="F11" s="2" t="s">
        <v>208</v>
      </c>
      <c r="G11" s="2" t="s">
        <v>209</v>
      </c>
      <c r="H11" s="2" t="s">
        <v>98</v>
      </c>
      <c r="I11" s="2" t="s">
        <v>210</v>
      </c>
      <c r="J11" s="2">
        <v>108.0</v>
      </c>
      <c r="K11" s="2">
        <v>11.0</v>
      </c>
      <c r="L11" s="2" t="s">
        <v>211</v>
      </c>
      <c r="M11" s="2" t="s">
        <v>84</v>
      </c>
      <c r="N11" s="2" t="s">
        <v>84</v>
      </c>
      <c r="O11" s="2" t="s">
        <v>150</v>
      </c>
      <c r="P11" s="2" t="s">
        <v>212</v>
      </c>
      <c r="Q11" s="2" t="s">
        <v>86</v>
      </c>
      <c r="R11" s="2">
        <v>42000.0</v>
      </c>
      <c r="S11" s="2" t="s">
        <v>87</v>
      </c>
      <c r="AD11" s="2" t="s">
        <v>88</v>
      </c>
      <c r="AE11" s="2" t="s">
        <v>89</v>
      </c>
      <c r="AF11" s="2" t="s">
        <v>213</v>
      </c>
      <c r="AG11" s="2" t="s">
        <v>93</v>
      </c>
      <c r="AH11" s="2" t="s">
        <v>84</v>
      </c>
      <c r="AI11" s="2" t="s">
        <v>214</v>
      </c>
      <c r="AJ11" s="2" t="s">
        <v>93</v>
      </c>
      <c r="AK11" s="2">
        <v>6000.0</v>
      </c>
      <c r="AL11" s="2" t="s">
        <v>215</v>
      </c>
      <c r="AM11" s="2">
        <v>3.0</v>
      </c>
      <c r="AN11" s="2">
        <v>3.0</v>
      </c>
      <c r="AO11" s="2">
        <v>2.0</v>
      </c>
      <c r="AP11" s="2">
        <v>0.0</v>
      </c>
      <c r="AQ11" s="2">
        <v>0.0</v>
      </c>
      <c r="AR11" s="2">
        <v>0.0</v>
      </c>
      <c r="AS11" s="2">
        <v>2.0</v>
      </c>
      <c r="AT11" s="2" t="s">
        <v>95</v>
      </c>
      <c r="AU11" s="2">
        <v>20.0</v>
      </c>
      <c r="AV11" s="2">
        <v>0.0</v>
      </c>
      <c r="AW11" s="2">
        <v>3000.0</v>
      </c>
      <c r="AX11" s="2">
        <v>70.0</v>
      </c>
      <c r="AZ11" s="2">
        <v>50.0</v>
      </c>
      <c r="BA11" s="2">
        <v>161.0</v>
      </c>
      <c r="BB11" s="2" t="s">
        <v>98</v>
      </c>
      <c r="BD11" s="2" t="s">
        <v>98</v>
      </c>
      <c r="BF11" s="2" t="s">
        <v>98</v>
      </c>
      <c r="BG11" s="2" t="s">
        <v>167</v>
      </c>
      <c r="BH11" s="2" t="s">
        <v>144</v>
      </c>
      <c r="BI11" s="2" t="s">
        <v>156</v>
      </c>
      <c r="BJ11" s="2" t="s">
        <v>102</v>
      </c>
      <c r="BL11" s="2" t="s">
        <v>103</v>
      </c>
      <c r="BM11" s="2" t="s">
        <v>127</v>
      </c>
      <c r="BN11" s="2" t="s">
        <v>98</v>
      </c>
      <c r="BO11" s="2" t="s">
        <v>98</v>
      </c>
      <c r="BP11" s="2" t="s">
        <v>98</v>
      </c>
      <c r="BQ11" s="2" t="s">
        <v>98</v>
      </c>
      <c r="BR11" s="2" t="s">
        <v>158</v>
      </c>
      <c r="BS11" s="2" t="s">
        <v>108</v>
      </c>
      <c r="BT11" s="2" t="s">
        <v>110</v>
      </c>
      <c r="BU11" s="2" t="s">
        <v>111</v>
      </c>
      <c r="BV11" s="2" t="s">
        <v>108</v>
      </c>
      <c r="BW11" s="2" t="s">
        <v>108</v>
      </c>
      <c r="BX11" s="2" t="s">
        <v>108</v>
      </c>
      <c r="BY11" s="2" t="s">
        <v>108</v>
      </c>
      <c r="BZ11" s="2" t="s">
        <v>107</v>
      </c>
      <c r="CA11" s="2" t="s">
        <v>110</v>
      </c>
      <c r="CB11" s="2" t="s">
        <v>110</v>
      </c>
      <c r="CC11" s="2" t="s">
        <v>108</v>
      </c>
      <c r="CD11" s="2" t="s">
        <v>111</v>
      </c>
      <c r="CE11" s="2" t="s">
        <v>110</v>
      </c>
      <c r="CF11" s="2" t="s">
        <v>111</v>
      </c>
      <c r="CG11" s="2" t="s">
        <v>111</v>
      </c>
      <c r="CH11" s="2" t="s">
        <v>111</v>
      </c>
    </row>
    <row r="12">
      <c r="A12" s="5">
        <v>42907.44807863426</v>
      </c>
      <c r="B12" s="3">
        <v>31116.0</v>
      </c>
      <c r="C12" s="3" t="s">
        <v>77</v>
      </c>
      <c r="D12" s="3">
        <v>3.0</v>
      </c>
      <c r="E12" s="3" t="s">
        <v>78</v>
      </c>
      <c r="F12" s="3" t="s">
        <v>216</v>
      </c>
      <c r="G12" s="3" t="s">
        <v>217</v>
      </c>
      <c r="H12" s="3">
        <v>9.56230879E8</v>
      </c>
      <c r="I12" s="3" t="s">
        <v>218</v>
      </c>
      <c r="J12" s="7" t="s">
        <v>219</v>
      </c>
      <c r="K12" s="3" t="s">
        <v>84</v>
      </c>
      <c r="L12" s="3" t="s">
        <v>84</v>
      </c>
      <c r="M12" s="3" t="s">
        <v>220</v>
      </c>
      <c r="N12" s="3">
        <v>5.0</v>
      </c>
      <c r="O12" s="3" t="s">
        <v>134</v>
      </c>
      <c r="P12" s="3" t="s">
        <v>85</v>
      </c>
      <c r="Q12" s="3" t="s">
        <v>86</v>
      </c>
      <c r="R12" s="3">
        <v>42000.0</v>
      </c>
      <c r="S12" s="3" t="s">
        <v>87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3" t="s">
        <v>88</v>
      </c>
      <c r="AE12" s="3" t="s">
        <v>173</v>
      </c>
      <c r="AF12" s="3" t="s">
        <v>221</v>
      </c>
      <c r="AG12" s="3" t="s">
        <v>93</v>
      </c>
      <c r="AH12" s="3">
        <v>25000.0</v>
      </c>
      <c r="AI12" s="3" t="s">
        <v>222</v>
      </c>
      <c r="AJ12" s="3" t="s">
        <v>119</v>
      </c>
      <c r="AK12" s="3">
        <v>20000.0</v>
      </c>
      <c r="AL12" s="3" t="s">
        <v>165</v>
      </c>
      <c r="AM12" s="3">
        <v>1.0</v>
      </c>
      <c r="AN12" s="3">
        <v>1.0</v>
      </c>
      <c r="AO12" s="3">
        <v>0.0</v>
      </c>
      <c r="AP12" s="3">
        <v>0.0</v>
      </c>
      <c r="AQ12" s="3">
        <v>0.0</v>
      </c>
      <c r="AR12" s="3">
        <v>0.0</v>
      </c>
      <c r="AS12" s="3">
        <v>0.0</v>
      </c>
      <c r="AT12" s="3" t="s">
        <v>95</v>
      </c>
      <c r="AU12" s="3">
        <v>5.0</v>
      </c>
      <c r="AV12" s="3">
        <v>0.0</v>
      </c>
      <c r="AW12" s="3">
        <v>2000.0</v>
      </c>
      <c r="AX12" s="3">
        <v>100.0</v>
      </c>
      <c r="AY12" s="6"/>
      <c r="AZ12" s="3">
        <v>46.0</v>
      </c>
      <c r="BA12" s="3">
        <v>165.0</v>
      </c>
      <c r="BB12" s="3" t="s">
        <v>98</v>
      </c>
      <c r="BC12" s="6"/>
      <c r="BD12" s="3" t="s">
        <v>98</v>
      </c>
      <c r="BE12" s="6"/>
      <c r="BF12" s="3" t="s">
        <v>98</v>
      </c>
      <c r="BG12" s="3" t="s">
        <v>143</v>
      </c>
      <c r="BH12" s="3" t="s">
        <v>223</v>
      </c>
      <c r="BI12" s="3" t="s">
        <v>101</v>
      </c>
      <c r="BJ12" s="3" t="s">
        <v>102</v>
      </c>
      <c r="BK12" s="6"/>
      <c r="BL12" s="3" t="s">
        <v>103</v>
      </c>
      <c r="BM12" s="2" t="s">
        <v>145</v>
      </c>
      <c r="BN12" s="3" t="s">
        <v>98</v>
      </c>
      <c r="BO12" s="3" t="s">
        <v>105</v>
      </c>
      <c r="BP12" s="3" t="s">
        <v>98</v>
      </c>
      <c r="BQ12" s="3" t="s">
        <v>105</v>
      </c>
      <c r="BR12" s="3" t="s">
        <v>128</v>
      </c>
      <c r="BS12" s="3" t="s">
        <v>110</v>
      </c>
      <c r="BT12" s="3" t="s">
        <v>107</v>
      </c>
      <c r="BU12" s="3" t="s">
        <v>111</v>
      </c>
      <c r="BV12" s="3" t="s">
        <v>108</v>
      </c>
      <c r="BW12" s="3" t="s">
        <v>109</v>
      </c>
      <c r="BX12" s="3" t="s">
        <v>111</v>
      </c>
      <c r="BY12" s="3" t="s">
        <v>108</v>
      </c>
      <c r="BZ12" s="3" t="s">
        <v>108</v>
      </c>
      <c r="CA12" s="3" t="s">
        <v>107</v>
      </c>
      <c r="CB12" s="3" t="s">
        <v>107</v>
      </c>
      <c r="CC12" s="3" t="s">
        <v>109</v>
      </c>
      <c r="CD12" s="3" t="s">
        <v>107</v>
      </c>
      <c r="CE12" s="3" t="s">
        <v>111</v>
      </c>
      <c r="CF12" s="3" t="s">
        <v>111</v>
      </c>
      <c r="CG12" s="3" t="s">
        <v>111</v>
      </c>
      <c r="CH12" s="3" t="s">
        <v>111</v>
      </c>
      <c r="CI12" s="6"/>
      <c r="CJ12" s="6"/>
      <c r="CK12" s="6"/>
      <c r="CL12" s="6"/>
      <c r="CM12" s="6"/>
      <c r="CN12" s="6"/>
    </row>
    <row r="13">
      <c r="A13" s="5">
        <v>42907.44615888889</v>
      </c>
      <c r="B13" s="3">
        <v>31125.0</v>
      </c>
      <c r="C13" s="3" t="s">
        <v>77</v>
      </c>
      <c r="D13" s="3">
        <v>3.0</v>
      </c>
      <c r="E13" s="3" t="s">
        <v>78</v>
      </c>
      <c r="F13" s="3" t="s">
        <v>224</v>
      </c>
      <c r="G13" s="3" t="s">
        <v>225</v>
      </c>
      <c r="H13" s="3">
        <v>9.13594936E8</v>
      </c>
      <c r="I13" s="3" t="s">
        <v>226</v>
      </c>
      <c r="J13" s="3">
        <v>195.0</v>
      </c>
      <c r="K13" s="3">
        <v>8.0</v>
      </c>
      <c r="L13" s="3" t="s">
        <v>227</v>
      </c>
      <c r="M13" s="3" t="s">
        <v>84</v>
      </c>
      <c r="N13" s="3" t="s">
        <v>84</v>
      </c>
      <c r="O13" s="3" t="s">
        <v>228</v>
      </c>
      <c r="P13" s="3" t="s">
        <v>85</v>
      </c>
      <c r="Q13" s="3" t="s">
        <v>86</v>
      </c>
      <c r="R13" s="3">
        <v>42000.0</v>
      </c>
      <c r="S13" s="3" t="s">
        <v>87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3" t="s">
        <v>88</v>
      </c>
      <c r="AE13" s="3" t="s">
        <v>89</v>
      </c>
      <c r="AF13" s="3" t="s">
        <v>229</v>
      </c>
      <c r="AG13" s="3" t="s">
        <v>93</v>
      </c>
      <c r="AH13" s="3">
        <v>10000.0</v>
      </c>
      <c r="AI13" s="3" t="s">
        <v>230</v>
      </c>
      <c r="AJ13" s="3" t="s">
        <v>93</v>
      </c>
      <c r="AK13" s="3">
        <v>10000.0</v>
      </c>
      <c r="AL13" s="3" t="s">
        <v>94</v>
      </c>
      <c r="AM13" s="3">
        <v>2.0</v>
      </c>
      <c r="AN13" s="3">
        <v>2.0</v>
      </c>
      <c r="AO13" s="3">
        <v>1.0</v>
      </c>
      <c r="AP13" s="3">
        <v>0.0</v>
      </c>
      <c r="AQ13" s="3">
        <v>0.0</v>
      </c>
      <c r="AR13" s="3">
        <v>0.0</v>
      </c>
      <c r="AS13" s="3">
        <v>0.0</v>
      </c>
      <c r="AT13" s="3" t="s">
        <v>95</v>
      </c>
      <c r="AU13" s="3">
        <v>17.0</v>
      </c>
      <c r="AV13" s="3">
        <v>0.0</v>
      </c>
      <c r="AW13" s="3">
        <v>9000.0</v>
      </c>
      <c r="AX13" s="3">
        <v>80.0</v>
      </c>
      <c r="AY13" s="3" t="s">
        <v>231</v>
      </c>
      <c r="AZ13" s="3">
        <v>52.0</v>
      </c>
      <c r="BA13" s="3">
        <v>165.0</v>
      </c>
      <c r="BB13" s="3" t="s">
        <v>98</v>
      </c>
      <c r="BC13" s="6"/>
      <c r="BD13" s="3" t="s">
        <v>98</v>
      </c>
      <c r="BE13" s="6"/>
      <c r="BF13" s="3" t="s">
        <v>98</v>
      </c>
      <c r="BG13" s="3" t="s">
        <v>143</v>
      </c>
      <c r="BH13" s="3" t="s">
        <v>100</v>
      </c>
      <c r="BI13" s="3" t="s">
        <v>101</v>
      </c>
      <c r="BJ13" s="3" t="s">
        <v>102</v>
      </c>
      <c r="BK13" s="6"/>
      <c r="BL13" s="3" t="s">
        <v>103</v>
      </c>
      <c r="BM13" s="3" t="s">
        <v>157</v>
      </c>
      <c r="BN13" s="3" t="s">
        <v>105</v>
      </c>
      <c r="BO13" s="3" t="s">
        <v>98</v>
      </c>
      <c r="BP13" s="3" t="s">
        <v>105</v>
      </c>
      <c r="BQ13" s="3" t="s">
        <v>105</v>
      </c>
      <c r="BR13" s="3" t="s">
        <v>106</v>
      </c>
      <c r="BS13" s="3" t="s">
        <v>107</v>
      </c>
      <c r="BT13" s="3" t="s">
        <v>108</v>
      </c>
      <c r="BU13" s="3" t="s">
        <v>111</v>
      </c>
      <c r="BV13" s="3" t="s">
        <v>111</v>
      </c>
      <c r="BW13" s="3" t="s">
        <v>109</v>
      </c>
      <c r="BX13" s="3" t="s">
        <v>110</v>
      </c>
      <c r="BY13" s="3" t="s">
        <v>108</v>
      </c>
      <c r="BZ13" s="3" t="s">
        <v>110</v>
      </c>
      <c r="CA13" s="3" t="s">
        <v>108</v>
      </c>
      <c r="CB13" s="3" t="s">
        <v>110</v>
      </c>
      <c r="CC13" s="3" t="s">
        <v>107</v>
      </c>
      <c r="CD13" s="3" t="s">
        <v>111</v>
      </c>
      <c r="CE13" s="3" t="s">
        <v>111</v>
      </c>
      <c r="CF13" s="3" t="s">
        <v>111</v>
      </c>
      <c r="CG13" s="3" t="s">
        <v>111</v>
      </c>
      <c r="CH13" s="3" t="s">
        <v>111</v>
      </c>
      <c r="CI13" s="6"/>
      <c r="CJ13" s="6"/>
      <c r="CK13" s="6"/>
      <c r="CL13" s="6"/>
      <c r="CM13" s="6"/>
      <c r="CN13" s="6"/>
    </row>
    <row r="14">
      <c r="A14" s="5">
        <v>42907.446191828705</v>
      </c>
      <c r="B14" s="3">
        <v>31133.0</v>
      </c>
      <c r="C14" s="3" t="s">
        <v>77</v>
      </c>
      <c r="D14" s="3">
        <v>3.0</v>
      </c>
      <c r="E14" s="3" t="s">
        <v>78</v>
      </c>
      <c r="F14" s="3" t="s">
        <v>232</v>
      </c>
      <c r="G14" s="3" t="s">
        <v>233</v>
      </c>
      <c r="H14" s="3">
        <v>9.02204407E8</v>
      </c>
      <c r="I14" s="3" t="s">
        <v>234</v>
      </c>
      <c r="J14" s="3" t="s">
        <v>235</v>
      </c>
      <c r="K14" s="3">
        <v>1.0</v>
      </c>
      <c r="L14" s="3" t="s">
        <v>84</v>
      </c>
      <c r="M14" s="3" t="s">
        <v>83</v>
      </c>
      <c r="N14" s="3" t="s">
        <v>84</v>
      </c>
      <c r="O14" s="3" t="s">
        <v>115</v>
      </c>
      <c r="P14" s="3" t="s">
        <v>85</v>
      </c>
      <c r="Q14" s="3" t="s">
        <v>86</v>
      </c>
      <c r="R14" s="3">
        <v>42100.0</v>
      </c>
      <c r="S14" s="3" t="s">
        <v>87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2" t="s">
        <v>236</v>
      </c>
      <c r="AE14" s="3" t="s">
        <v>89</v>
      </c>
      <c r="AF14" s="3" t="s">
        <v>237</v>
      </c>
      <c r="AG14" s="3" t="s">
        <v>119</v>
      </c>
      <c r="AH14" s="3">
        <v>32000.0</v>
      </c>
      <c r="AI14" s="3" t="s">
        <v>238</v>
      </c>
      <c r="AJ14" s="3" t="s">
        <v>121</v>
      </c>
      <c r="AK14" s="3">
        <v>0.0</v>
      </c>
      <c r="AL14" s="3" t="s">
        <v>94</v>
      </c>
      <c r="AM14" s="3">
        <v>2.0</v>
      </c>
      <c r="AN14" s="3">
        <v>2.0</v>
      </c>
      <c r="AO14" s="3">
        <v>0.0</v>
      </c>
      <c r="AP14" s="3">
        <v>1.0</v>
      </c>
      <c r="AQ14" s="3">
        <v>0.0</v>
      </c>
      <c r="AR14" s="3">
        <v>0.0</v>
      </c>
      <c r="AS14" s="3">
        <v>0.0</v>
      </c>
      <c r="AT14" s="3" t="s">
        <v>95</v>
      </c>
      <c r="AU14" s="3">
        <v>20.0</v>
      </c>
      <c r="AV14" s="3">
        <v>0.0</v>
      </c>
      <c r="AW14" s="3">
        <v>12000.0</v>
      </c>
      <c r="AX14" s="3">
        <v>100.0</v>
      </c>
      <c r="AY14" s="6"/>
      <c r="AZ14" s="3">
        <v>115.0</v>
      </c>
      <c r="BA14" s="3">
        <v>178.0</v>
      </c>
      <c r="BB14" s="3" t="s">
        <v>98</v>
      </c>
      <c r="BC14" s="6"/>
      <c r="BD14" s="3" t="s">
        <v>98</v>
      </c>
      <c r="BE14" s="6"/>
      <c r="BF14" s="3" t="s">
        <v>98</v>
      </c>
      <c r="BG14" s="3" t="s">
        <v>167</v>
      </c>
      <c r="BH14" s="3" t="s">
        <v>100</v>
      </c>
      <c r="BI14" s="3" t="s">
        <v>101</v>
      </c>
      <c r="BJ14" s="3" t="s">
        <v>102</v>
      </c>
      <c r="BK14" s="6"/>
      <c r="BL14" s="3" t="s">
        <v>103</v>
      </c>
      <c r="BM14" s="3" t="s">
        <v>157</v>
      </c>
      <c r="BN14" s="3" t="s">
        <v>98</v>
      </c>
      <c r="BO14" s="3" t="s">
        <v>105</v>
      </c>
      <c r="BP14" s="3" t="s">
        <v>98</v>
      </c>
      <c r="BQ14" s="3" t="s">
        <v>105</v>
      </c>
      <c r="BR14" s="3" t="s">
        <v>128</v>
      </c>
      <c r="BS14" s="3" t="s">
        <v>109</v>
      </c>
      <c r="BT14" s="3" t="s">
        <v>108</v>
      </c>
      <c r="BU14" s="3" t="s">
        <v>111</v>
      </c>
      <c r="BV14" s="3" t="s">
        <v>107</v>
      </c>
      <c r="BW14" s="3" t="s">
        <v>107</v>
      </c>
      <c r="BX14" s="3" t="s">
        <v>110</v>
      </c>
      <c r="BY14" s="3" t="s">
        <v>108</v>
      </c>
      <c r="BZ14" s="3" t="s">
        <v>107</v>
      </c>
      <c r="CA14" s="3" t="s">
        <v>107</v>
      </c>
      <c r="CB14" s="3" t="s">
        <v>110</v>
      </c>
      <c r="CC14" s="3" t="s">
        <v>107</v>
      </c>
      <c r="CD14" s="3" t="s">
        <v>109</v>
      </c>
      <c r="CE14" s="3" t="s">
        <v>108</v>
      </c>
      <c r="CF14" s="3" t="s">
        <v>111</v>
      </c>
      <c r="CG14" s="3" t="s">
        <v>110</v>
      </c>
      <c r="CH14" s="3" t="s">
        <v>111</v>
      </c>
      <c r="CI14" s="6"/>
      <c r="CJ14" s="6"/>
      <c r="CK14" s="6"/>
      <c r="CL14" s="6"/>
      <c r="CM14" s="6"/>
      <c r="CN14" s="6"/>
    </row>
    <row r="15">
      <c r="A15" s="1">
        <v>42907.44550217593</v>
      </c>
      <c r="B15" s="2">
        <v>33469.0</v>
      </c>
      <c r="C15" s="2" t="s">
        <v>77</v>
      </c>
      <c r="D15" s="2">
        <v>3.0</v>
      </c>
      <c r="E15" s="2" t="s">
        <v>78</v>
      </c>
      <c r="F15" s="2" t="s">
        <v>239</v>
      </c>
      <c r="G15" s="2" t="s">
        <v>240</v>
      </c>
      <c r="H15" s="2">
        <v>9.24056778E8</v>
      </c>
      <c r="I15" s="2" t="s">
        <v>241</v>
      </c>
      <c r="J15" s="2">
        <v>212.0</v>
      </c>
      <c r="K15" s="2">
        <v>8.0</v>
      </c>
      <c r="L15" s="2" t="s">
        <v>227</v>
      </c>
      <c r="M15" s="2" t="s">
        <v>84</v>
      </c>
      <c r="N15" s="2" t="s">
        <v>84</v>
      </c>
      <c r="O15" s="2" t="s">
        <v>228</v>
      </c>
      <c r="P15" s="2" t="s">
        <v>85</v>
      </c>
      <c r="Q15" s="2" t="s">
        <v>86</v>
      </c>
      <c r="R15" s="2">
        <v>42000.0</v>
      </c>
      <c r="S15" s="2" t="s">
        <v>87</v>
      </c>
      <c r="AD15" s="2" t="s">
        <v>88</v>
      </c>
      <c r="AE15" s="2" t="s">
        <v>242</v>
      </c>
      <c r="AF15" s="2" t="s">
        <v>243</v>
      </c>
      <c r="AG15" s="2" t="s">
        <v>176</v>
      </c>
      <c r="AH15" s="2">
        <v>3000.0</v>
      </c>
      <c r="AI15" s="2" t="s">
        <v>244</v>
      </c>
      <c r="AJ15" s="2" t="s">
        <v>176</v>
      </c>
      <c r="AK15" s="2">
        <v>3000.0</v>
      </c>
      <c r="AL15" s="2" t="s">
        <v>94</v>
      </c>
      <c r="AM15" s="2">
        <v>2.0</v>
      </c>
      <c r="AN15" s="2">
        <v>1.0</v>
      </c>
      <c r="AO15" s="2">
        <v>0.0</v>
      </c>
      <c r="AP15" s="2">
        <v>0.0</v>
      </c>
      <c r="AQ15" s="2">
        <v>0.0</v>
      </c>
      <c r="AR15" s="2">
        <v>1.0</v>
      </c>
      <c r="AS15" s="2">
        <v>2.0</v>
      </c>
      <c r="AT15" s="2" t="s">
        <v>95</v>
      </c>
      <c r="AU15" s="2">
        <v>20.0</v>
      </c>
      <c r="AV15" s="2">
        <v>0.0</v>
      </c>
      <c r="AW15" s="2">
        <v>10000.0</v>
      </c>
      <c r="AX15" s="2">
        <v>60.0</v>
      </c>
      <c r="AZ15" s="2">
        <v>76.0</v>
      </c>
      <c r="BA15" s="2">
        <v>173.0</v>
      </c>
      <c r="BB15" s="2" t="s">
        <v>98</v>
      </c>
      <c r="BD15" s="2" t="s">
        <v>98</v>
      </c>
      <c r="BF15" s="2" t="s">
        <v>98</v>
      </c>
      <c r="BG15" s="2" t="s">
        <v>143</v>
      </c>
      <c r="BH15" s="2" t="s">
        <v>223</v>
      </c>
      <c r="BI15" s="2" t="s">
        <v>101</v>
      </c>
      <c r="BJ15" s="2" t="s">
        <v>102</v>
      </c>
      <c r="BL15" s="2" t="s">
        <v>103</v>
      </c>
      <c r="BM15" s="2" t="s">
        <v>245</v>
      </c>
      <c r="BN15" s="2" t="s">
        <v>98</v>
      </c>
      <c r="BO15" s="2" t="s">
        <v>105</v>
      </c>
      <c r="BP15" s="2" t="s">
        <v>98</v>
      </c>
      <c r="BQ15" s="2" t="s">
        <v>105</v>
      </c>
      <c r="BR15" s="2" t="s">
        <v>158</v>
      </c>
      <c r="BS15" s="2" t="s">
        <v>109</v>
      </c>
      <c r="BT15" s="2" t="s">
        <v>109</v>
      </c>
      <c r="BU15" s="2" t="s">
        <v>109</v>
      </c>
      <c r="BV15" s="2" t="s">
        <v>109</v>
      </c>
      <c r="BW15" s="2" t="s">
        <v>109</v>
      </c>
      <c r="BX15" s="2" t="s">
        <v>107</v>
      </c>
      <c r="BY15" s="2" t="s">
        <v>109</v>
      </c>
      <c r="BZ15" s="2" t="s">
        <v>107</v>
      </c>
      <c r="CA15" s="2" t="s">
        <v>109</v>
      </c>
      <c r="CB15" s="2" t="s">
        <v>109</v>
      </c>
      <c r="CC15" s="2" t="s">
        <v>109</v>
      </c>
      <c r="CD15" s="2" t="s">
        <v>107</v>
      </c>
      <c r="CE15" s="2" t="s">
        <v>107</v>
      </c>
      <c r="CF15" s="2" t="s">
        <v>107</v>
      </c>
      <c r="CG15" s="2" t="s">
        <v>108</v>
      </c>
      <c r="CH15" s="2" t="s">
        <v>108</v>
      </c>
    </row>
    <row r="16">
      <c r="A16" s="1">
        <v>42907.447310868054</v>
      </c>
      <c r="B16" s="2">
        <v>34321.0</v>
      </c>
      <c r="C16" s="2" t="s">
        <v>77</v>
      </c>
      <c r="D16" s="2">
        <v>3.0</v>
      </c>
      <c r="E16" s="2" t="s">
        <v>78</v>
      </c>
      <c r="F16" s="2" t="s">
        <v>246</v>
      </c>
      <c r="G16" s="2" t="s">
        <v>247</v>
      </c>
      <c r="H16" s="2">
        <v>9.35028169E8</v>
      </c>
      <c r="I16" s="2" t="s">
        <v>248</v>
      </c>
      <c r="J16" s="2">
        <v>523.0</v>
      </c>
      <c r="K16" s="2">
        <v>2.0</v>
      </c>
      <c r="L16" s="2" t="s">
        <v>84</v>
      </c>
      <c r="M16" s="2" t="s">
        <v>249</v>
      </c>
      <c r="N16" s="2" t="s">
        <v>84</v>
      </c>
      <c r="O16" s="2" t="s">
        <v>250</v>
      </c>
      <c r="P16" s="2" t="s">
        <v>250</v>
      </c>
      <c r="Q16" s="2" t="s">
        <v>86</v>
      </c>
      <c r="R16" s="2">
        <v>42110.0</v>
      </c>
      <c r="S16" s="2" t="s">
        <v>87</v>
      </c>
      <c r="AD16" s="2" t="s">
        <v>88</v>
      </c>
      <c r="AE16" s="2" t="s">
        <v>251</v>
      </c>
      <c r="AF16" s="2" t="s">
        <v>252</v>
      </c>
      <c r="AG16" s="2" t="s">
        <v>93</v>
      </c>
      <c r="AH16" s="2">
        <v>25000.0</v>
      </c>
      <c r="AI16" s="2" t="s">
        <v>253</v>
      </c>
      <c r="AJ16" s="2" t="s">
        <v>121</v>
      </c>
      <c r="AK16" s="2">
        <v>0.0</v>
      </c>
      <c r="AL16" s="2" t="s">
        <v>165</v>
      </c>
      <c r="AM16" s="2">
        <v>2.0</v>
      </c>
      <c r="AN16" s="2">
        <v>1.0</v>
      </c>
      <c r="AO16" s="2">
        <v>0.0</v>
      </c>
      <c r="AP16" s="2">
        <v>0.0</v>
      </c>
      <c r="AQ16" s="2">
        <v>1.0</v>
      </c>
      <c r="AR16" s="2">
        <v>0.0</v>
      </c>
      <c r="AS16" s="2">
        <v>2.0</v>
      </c>
      <c r="AT16" s="2" t="s">
        <v>122</v>
      </c>
      <c r="AU16" s="2">
        <v>60.0</v>
      </c>
      <c r="AV16" s="2">
        <v>50000.0</v>
      </c>
      <c r="AW16" s="2">
        <v>45000.0</v>
      </c>
      <c r="AX16" s="2">
        <v>130.0</v>
      </c>
      <c r="AY16" s="2" t="s">
        <v>254</v>
      </c>
      <c r="AZ16" s="2">
        <v>65.0</v>
      </c>
      <c r="BA16" s="2">
        <v>177.0</v>
      </c>
      <c r="BB16" s="2" t="s">
        <v>98</v>
      </c>
      <c r="BD16" s="2" t="s">
        <v>98</v>
      </c>
      <c r="BF16" s="2" t="s">
        <v>98</v>
      </c>
      <c r="BG16" s="2" t="s">
        <v>143</v>
      </c>
      <c r="BH16" s="2" t="s">
        <v>144</v>
      </c>
      <c r="BI16" s="2" t="s">
        <v>206</v>
      </c>
      <c r="BJ16" s="2" t="s">
        <v>102</v>
      </c>
      <c r="BL16" s="2" t="s">
        <v>103</v>
      </c>
      <c r="BM16" s="2" t="s">
        <v>145</v>
      </c>
      <c r="BN16" s="2" t="s">
        <v>105</v>
      </c>
      <c r="BO16" s="2" t="s">
        <v>105</v>
      </c>
      <c r="BP16" s="2" t="s">
        <v>105</v>
      </c>
      <c r="BQ16" s="2" t="s">
        <v>105</v>
      </c>
      <c r="BR16" s="2" t="s">
        <v>128</v>
      </c>
      <c r="BS16" s="2" t="s">
        <v>109</v>
      </c>
      <c r="BT16" s="2" t="s">
        <v>107</v>
      </c>
      <c r="BU16" s="2" t="s">
        <v>111</v>
      </c>
      <c r="BV16" s="2" t="s">
        <v>107</v>
      </c>
      <c r="BW16" s="2" t="s">
        <v>109</v>
      </c>
      <c r="BX16" s="2" t="s">
        <v>107</v>
      </c>
      <c r="BY16" s="2" t="s">
        <v>108</v>
      </c>
      <c r="BZ16" s="2" t="s">
        <v>108</v>
      </c>
      <c r="CA16" s="2" t="s">
        <v>108</v>
      </c>
      <c r="CB16" s="2" t="s">
        <v>108</v>
      </c>
      <c r="CC16" s="2" t="s">
        <v>108</v>
      </c>
      <c r="CD16" s="2" t="s">
        <v>108</v>
      </c>
      <c r="CE16" s="2" t="s">
        <v>108</v>
      </c>
      <c r="CF16" s="2" t="s">
        <v>108</v>
      </c>
      <c r="CG16" s="2" t="s">
        <v>108</v>
      </c>
      <c r="CH16" s="2" t="s">
        <v>108</v>
      </c>
    </row>
    <row r="17">
      <c r="A17" s="5">
        <v>42907.448945833334</v>
      </c>
      <c r="B17" s="3">
        <v>31146.0</v>
      </c>
      <c r="C17" s="3" t="s">
        <v>77</v>
      </c>
      <c r="D17" s="3">
        <v>3.0</v>
      </c>
      <c r="E17" s="3" t="s">
        <v>255</v>
      </c>
      <c r="F17" s="3" t="s">
        <v>256</v>
      </c>
      <c r="G17" s="3" t="s">
        <v>257</v>
      </c>
      <c r="H17" s="3">
        <v>9.08609456E8</v>
      </c>
      <c r="I17" s="3" t="s">
        <v>258</v>
      </c>
      <c r="J17" s="3" t="s">
        <v>259</v>
      </c>
      <c r="K17" s="3" t="s">
        <v>84</v>
      </c>
      <c r="L17" s="3" t="s">
        <v>84</v>
      </c>
      <c r="M17" s="3" t="s">
        <v>137</v>
      </c>
      <c r="N17" s="3" t="s">
        <v>84</v>
      </c>
      <c r="O17" s="3" t="s">
        <v>134</v>
      </c>
      <c r="P17" s="3" t="s">
        <v>85</v>
      </c>
      <c r="Q17" s="3" t="s">
        <v>86</v>
      </c>
      <c r="R17" s="3">
        <v>42000.0</v>
      </c>
      <c r="S17" s="3" t="s">
        <v>87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3" t="s">
        <v>88</v>
      </c>
      <c r="AE17" s="3" t="s">
        <v>89</v>
      </c>
      <c r="AF17" s="3" t="s">
        <v>260</v>
      </c>
      <c r="AG17" s="3" t="s">
        <v>93</v>
      </c>
      <c r="AH17" s="3">
        <v>15000.0</v>
      </c>
      <c r="AI17" s="3" t="s">
        <v>261</v>
      </c>
      <c r="AJ17" s="3" t="s">
        <v>93</v>
      </c>
      <c r="AK17" s="3">
        <v>15000.0</v>
      </c>
      <c r="AL17" s="3" t="s">
        <v>94</v>
      </c>
      <c r="AM17" s="3">
        <v>2.0</v>
      </c>
      <c r="AN17" s="3">
        <v>2.0</v>
      </c>
      <c r="AO17" s="3">
        <v>0.0</v>
      </c>
      <c r="AP17" s="3">
        <v>1.0</v>
      </c>
      <c r="AQ17" s="3">
        <v>0.0</v>
      </c>
      <c r="AR17" s="3">
        <v>1.0</v>
      </c>
      <c r="AS17" s="3">
        <v>0.0</v>
      </c>
      <c r="AT17" s="3" t="s">
        <v>142</v>
      </c>
      <c r="AU17" s="3">
        <v>5.0</v>
      </c>
      <c r="AV17" s="3">
        <v>1000.0</v>
      </c>
      <c r="AW17" s="3" t="s">
        <v>262</v>
      </c>
      <c r="AX17" s="3" t="s">
        <v>263</v>
      </c>
      <c r="AY17" s="3" t="s">
        <v>264</v>
      </c>
      <c r="AZ17" s="3">
        <v>45.0</v>
      </c>
      <c r="BA17" s="3">
        <v>160.0</v>
      </c>
      <c r="BB17" s="3" t="s">
        <v>96</v>
      </c>
      <c r="BC17" s="3" t="s">
        <v>265</v>
      </c>
      <c r="BD17" s="3" t="s">
        <v>98</v>
      </c>
      <c r="BE17" s="6"/>
      <c r="BF17" s="3" t="s">
        <v>98</v>
      </c>
      <c r="BG17" s="3" t="s">
        <v>143</v>
      </c>
      <c r="BH17" s="3" t="s">
        <v>266</v>
      </c>
      <c r="BI17" s="3" t="s">
        <v>267</v>
      </c>
      <c r="BJ17" s="3" t="s">
        <v>102</v>
      </c>
      <c r="BK17" s="6"/>
      <c r="BL17" s="3" t="s">
        <v>103</v>
      </c>
      <c r="BM17" s="3" t="s">
        <v>268</v>
      </c>
      <c r="BN17" s="3" t="s">
        <v>105</v>
      </c>
      <c r="BO17" s="3" t="s">
        <v>105</v>
      </c>
      <c r="BP17" s="3" t="s">
        <v>98</v>
      </c>
      <c r="BQ17" s="3" t="s">
        <v>105</v>
      </c>
      <c r="BR17" s="3" t="s">
        <v>128</v>
      </c>
      <c r="BS17" s="3" t="s">
        <v>108</v>
      </c>
      <c r="BT17" s="3" t="s">
        <v>108</v>
      </c>
      <c r="BU17" s="3" t="s">
        <v>108</v>
      </c>
      <c r="BV17" s="3" t="s">
        <v>108</v>
      </c>
      <c r="BW17" s="3" t="s">
        <v>108</v>
      </c>
      <c r="BX17" s="3" t="s">
        <v>108</v>
      </c>
      <c r="BY17" s="3" t="s">
        <v>108</v>
      </c>
      <c r="BZ17" s="3" t="s">
        <v>108</v>
      </c>
      <c r="CA17" s="3" t="s">
        <v>108</v>
      </c>
      <c r="CB17" s="3" t="s">
        <v>108</v>
      </c>
      <c r="CC17" s="3" t="s">
        <v>108</v>
      </c>
      <c r="CD17" s="3" t="s">
        <v>108</v>
      </c>
      <c r="CE17" s="3" t="s">
        <v>108</v>
      </c>
      <c r="CF17" s="3" t="s">
        <v>108</v>
      </c>
      <c r="CG17" s="3" t="s">
        <v>108</v>
      </c>
      <c r="CH17" s="3" t="s">
        <v>108</v>
      </c>
      <c r="CI17" s="6"/>
      <c r="CJ17" s="6"/>
      <c r="CK17" s="6"/>
      <c r="CL17" s="6"/>
      <c r="CM17" s="6"/>
      <c r="CN17" s="6"/>
    </row>
    <row r="18">
      <c r="A18" s="5">
        <v>42907.45284728009</v>
      </c>
      <c r="B18" s="3">
        <v>31197.0</v>
      </c>
      <c r="C18" s="3" t="s">
        <v>77</v>
      </c>
      <c r="D18" s="3">
        <v>3.0</v>
      </c>
      <c r="E18" s="3" t="s">
        <v>255</v>
      </c>
      <c r="F18" s="3" t="s">
        <v>269</v>
      </c>
      <c r="G18" s="3" t="s">
        <v>270</v>
      </c>
      <c r="H18" s="3">
        <v>9.097878E8</v>
      </c>
      <c r="I18" s="3" t="s">
        <v>271</v>
      </c>
      <c r="J18" s="3" t="s">
        <v>272</v>
      </c>
      <c r="K18" s="3" t="s">
        <v>84</v>
      </c>
      <c r="L18" s="3" t="s">
        <v>84</v>
      </c>
      <c r="M18" s="3" t="s">
        <v>220</v>
      </c>
      <c r="N18" s="3" t="s">
        <v>84</v>
      </c>
      <c r="O18" s="3" t="s">
        <v>134</v>
      </c>
      <c r="P18" s="3" t="s">
        <v>85</v>
      </c>
      <c r="Q18" s="3" t="s">
        <v>86</v>
      </c>
      <c r="R18" s="3">
        <v>42000.0</v>
      </c>
      <c r="S18" s="3" t="s">
        <v>87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2" t="s">
        <v>236</v>
      </c>
      <c r="AE18" s="3" t="s">
        <v>242</v>
      </c>
      <c r="AF18" s="3" t="s">
        <v>273</v>
      </c>
      <c r="AG18" s="3" t="s">
        <v>93</v>
      </c>
      <c r="AH18" s="3">
        <v>15000.0</v>
      </c>
      <c r="AI18" s="3" t="s">
        <v>274</v>
      </c>
      <c r="AJ18" s="3" t="s">
        <v>93</v>
      </c>
      <c r="AK18" s="3">
        <v>15000.0</v>
      </c>
      <c r="AL18" s="3" t="s">
        <v>94</v>
      </c>
      <c r="AM18" s="3">
        <v>3.0</v>
      </c>
      <c r="AN18" s="3">
        <v>1.0</v>
      </c>
      <c r="AO18" s="3">
        <v>0.0</v>
      </c>
      <c r="AP18" s="3">
        <v>0.0</v>
      </c>
      <c r="AQ18" s="3">
        <v>1.0</v>
      </c>
      <c r="AR18" s="3">
        <v>1.0</v>
      </c>
      <c r="AS18" s="3">
        <v>2.0</v>
      </c>
      <c r="AT18" s="3" t="s">
        <v>95</v>
      </c>
      <c r="AU18" s="3">
        <v>5.0</v>
      </c>
      <c r="AV18" s="3">
        <v>0.0</v>
      </c>
      <c r="AW18" s="3">
        <v>1000.0</v>
      </c>
      <c r="AX18" s="3">
        <v>100.0</v>
      </c>
      <c r="AY18" s="6"/>
      <c r="AZ18" s="3">
        <v>52.0</v>
      </c>
      <c r="BA18" s="3">
        <v>153.0</v>
      </c>
      <c r="BB18" s="3" t="s">
        <v>98</v>
      </c>
      <c r="BC18" s="6"/>
      <c r="BD18" s="3" t="s">
        <v>98</v>
      </c>
      <c r="BE18" s="6"/>
      <c r="BF18" s="3" t="s">
        <v>98</v>
      </c>
      <c r="BG18" s="3" t="s">
        <v>275</v>
      </c>
      <c r="BH18" s="3" t="s">
        <v>276</v>
      </c>
      <c r="BI18" s="3" t="s">
        <v>156</v>
      </c>
      <c r="BJ18" s="3" t="s">
        <v>102</v>
      </c>
      <c r="BK18" s="6"/>
      <c r="BL18" s="3" t="s">
        <v>103</v>
      </c>
      <c r="BM18" s="3" t="s">
        <v>157</v>
      </c>
      <c r="BN18" s="3" t="s">
        <v>105</v>
      </c>
      <c r="BO18" s="3" t="s">
        <v>105</v>
      </c>
      <c r="BP18" s="3" t="s">
        <v>98</v>
      </c>
      <c r="BQ18" s="3" t="s">
        <v>105</v>
      </c>
      <c r="BR18" s="3" t="s">
        <v>128</v>
      </c>
      <c r="BS18" s="3" t="s">
        <v>108</v>
      </c>
      <c r="BT18" s="3" t="s">
        <v>109</v>
      </c>
      <c r="BU18" s="3" t="s">
        <v>107</v>
      </c>
      <c r="BV18" s="3" t="s">
        <v>109</v>
      </c>
      <c r="BW18" s="3" t="s">
        <v>108</v>
      </c>
      <c r="BX18" s="3" t="s">
        <v>110</v>
      </c>
      <c r="BY18" s="3" t="s">
        <v>107</v>
      </c>
      <c r="BZ18" s="3" t="s">
        <v>108</v>
      </c>
      <c r="CA18" s="3" t="s">
        <v>108</v>
      </c>
      <c r="CB18" s="3" t="s">
        <v>110</v>
      </c>
      <c r="CC18" s="3" t="s">
        <v>109</v>
      </c>
      <c r="CD18" s="3" t="s">
        <v>107</v>
      </c>
      <c r="CE18" s="3" t="s">
        <v>109</v>
      </c>
      <c r="CF18" s="3" t="s">
        <v>109</v>
      </c>
      <c r="CG18" s="3" t="s">
        <v>109</v>
      </c>
      <c r="CH18" s="3" t="s">
        <v>110</v>
      </c>
      <c r="CI18" s="6"/>
      <c r="CJ18" s="6"/>
      <c r="CK18" s="6"/>
      <c r="CL18" s="6"/>
      <c r="CM18" s="6"/>
      <c r="CN18" s="6"/>
    </row>
    <row r="19">
      <c r="A19" s="5">
        <v>42907.44552746528</v>
      </c>
      <c r="B19" s="3">
        <v>31203.0</v>
      </c>
      <c r="C19" s="3" t="s">
        <v>77</v>
      </c>
      <c r="D19" s="3">
        <v>3.0</v>
      </c>
      <c r="E19" s="3" t="s">
        <v>255</v>
      </c>
      <c r="F19" s="3" t="s">
        <v>277</v>
      </c>
      <c r="G19" s="3" t="s">
        <v>278</v>
      </c>
      <c r="H19" s="3">
        <v>9.57971755E8</v>
      </c>
      <c r="I19" s="3" t="s">
        <v>279</v>
      </c>
      <c r="J19" s="3">
        <v>147.0</v>
      </c>
      <c r="K19" s="3">
        <v>1.0</v>
      </c>
      <c r="L19" s="3" t="s">
        <v>280</v>
      </c>
      <c r="M19" s="3" t="s">
        <v>84</v>
      </c>
      <c r="N19" s="3" t="s">
        <v>84</v>
      </c>
      <c r="O19" s="3" t="s">
        <v>150</v>
      </c>
      <c r="P19" s="3" t="s">
        <v>85</v>
      </c>
      <c r="Q19" s="3" t="s">
        <v>86</v>
      </c>
      <c r="R19" s="3">
        <v>42000.0</v>
      </c>
      <c r="S19" s="3" t="s">
        <v>87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3" t="s">
        <v>88</v>
      </c>
      <c r="AE19" s="3" t="s">
        <v>89</v>
      </c>
      <c r="AF19" s="3" t="s">
        <v>281</v>
      </c>
      <c r="AG19" s="3" t="s">
        <v>141</v>
      </c>
      <c r="AH19" s="3">
        <v>6000.0</v>
      </c>
      <c r="AI19" s="3" t="s">
        <v>282</v>
      </c>
      <c r="AJ19" s="3" t="s">
        <v>93</v>
      </c>
      <c r="AK19" s="3">
        <v>10000.0</v>
      </c>
      <c r="AL19" s="3" t="s">
        <v>94</v>
      </c>
      <c r="AM19" s="3">
        <v>2.0</v>
      </c>
      <c r="AN19" s="3">
        <v>2.0</v>
      </c>
      <c r="AO19" s="3">
        <v>0.0</v>
      </c>
      <c r="AP19" s="3">
        <v>1.0</v>
      </c>
      <c r="AQ19" s="3">
        <v>0.0</v>
      </c>
      <c r="AR19" s="3">
        <v>0.0</v>
      </c>
      <c r="AS19" s="3">
        <v>2.0</v>
      </c>
      <c r="AT19" s="3" t="s">
        <v>166</v>
      </c>
      <c r="AU19" s="3" t="s">
        <v>187</v>
      </c>
      <c r="AV19" s="3">
        <v>0.0</v>
      </c>
      <c r="AW19" s="3">
        <v>4000.0</v>
      </c>
      <c r="AX19" s="3">
        <v>70.0</v>
      </c>
      <c r="AY19" s="6"/>
      <c r="AZ19" s="3">
        <v>60.0</v>
      </c>
      <c r="BA19" s="3">
        <v>156.0</v>
      </c>
      <c r="BB19" s="3" t="s">
        <v>98</v>
      </c>
      <c r="BC19" s="6"/>
      <c r="BD19" s="3" t="s">
        <v>98</v>
      </c>
      <c r="BE19" s="6"/>
      <c r="BF19" s="3" t="s">
        <v>98</v>
      </c>
      <c r="BG19" s="3" t="s">
        <v>143</v>
      </c>
      <c r="BH19" s="3" t="s">
        <v>100</v>
      </c>
      <c r="BI19" s="3" t="s">
        <v>101</v>
      </c>
      <c r="BJ19" s="3" t="s">
        <v>102</v>
      </c>
      <c r="BK19" s="6"/>
      <c r="BL19" s="3" t="s">
        <v>103</v>
      </c>
      <c r="BM19" s="3" t="s">
        <v>283</v>
      </c>
      <c r="BN19" s="3" t="s">
        <v>105</v>
      </c>
      <c r="BO19" s="3" t="s">
        <v>105</v>
      </c>
      <c r="BP19" s="3" t="s">
        <v>98</v>
      </c>
      <c r="BQ19" s="3" t="s">
        <v>105</v>
      </c>
      <c r="BR19" s="3" t="s">
        <v>158</v>
      </c>
      <c r="BS19" s="3" t="s">
        <v>108</v>
      </c>
      <c r="BT19" s="3" t="s">
        <v>107</v>
      </c>
      <c r="BU19" s="3" t="s">
        <v>111</v>
      </c>
      <c r="BV19" s="3" t="s">
        <v>109</v>
      </c>
      <c r="BW19" s="3" t="s">
        <v>108</v>
      </c>
      <c r="BX19" s="3" t="s">
        <v>109</v>
      </c>
      <c r="BY19" s="3" t="s">
        <v>109</v>
      </c>
      <c r="BZ19" s="3" t="s">
        <v>108</v>
      </c>
      <c r="CA19" s="3" t="s">
        <v>107</v>
      </c>
      <c r="CB19" s="3" t="s">
        <v>108</v>
      </c>
      <c r="CC19" s="3" t="s">
        <v>107</v>
      </c>
      <c r="CD19" s="3" t="s">
        <v>109</v>
      </c>
      <c r="CE19" s="3" t="s">
        <v>107</v>
      </c>
      <c r="CF19" s="3" t="s">
        <v>108</v>
      </c>
      <c r="CG19" s="3" t="s">
        <v>107</v>
      </c>
      <c r="CH19" s="3" t="s">
        <v>111</v>
      </c>
      <c r="CI19" s="6"/>
      <c r="CJ19" s="6"/>
      <c r="CK19" s="6"/>
      <c r="CL19" s="6"/>
      <c r="CM19" s="6"/>
      <c r="CN19" s="6"/>
    </row>
    <row r="20">
      <c r="A20" s="5">
        <v>42907.4464046875</v>
      </c>
      <c r="B20" s="3">
        <v>31207.0</v>
      </c>
      <c r="C20" s="3" t="s">
        <v>77</v>
      </c>
      <c r="D20" s="3">
        <v>3.0</v>
      </c>
      <c r="E20" s="3" t="s">
        <v>255</v>
      </c>
      <c r="F20" s="3" t="s">
        <v>284</v>
      </c>
      <c r="G20" s="3" t="s">
        <v>285</v>
      </c>
      <c r="H20" s="3">
        <v>9.61011223E8</v>
      </c>
      <c r="I20" s="3" t="s">
        <v>286</v>
      </c>
      <c r="J20" s="7" t="s">
        <v>287</v>
      </c>
      <c r="K20" s="3" t="s">
        <v>84</v>
      </c>
      <c r="L20" s="3" t="s">
        <v>132</v>
      </c>
      <c r="M20" s="3" t="s">
        <v>220</v>
      </c>
      <c r="N20" s="3" t="s">
        <v>84</v>
      </c>
      <c r="O20" s="3" t="s">
        <v>134</v>
      </c>
      <c r="P20" s="3" t="s">
        <v>85</v>
      </c>
      <c r="Q20" s="3" t="s">
        <v>86</v>
      </c>
      <c r="R20" s="3">
        <v>42000.0</v>
      </c>
      <c r="S20" s="3" t="s">
        <v>87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3" t="s">
        <v>288</v>
      </c>
      <c r="AE20" s="3" t="s">
        <v>89</v>
      </c>
      <c r="AF20" s="3" t="s">
        <v>289</v>
      </c>
      <c r="AG20" s="3" t="s">
        <v>93</v>
      </c>
      <c r="AH20" s="3">
        <v>6500.0</v>
      </c>
      <c r="AI20" s="3" t="s">
        <v>290</v>
      </c>
      <c r="AJ20" s="3" t="s">
        <v>93</v>
      </c>
      <c r="AK20" s="3">
        <v>6500.0</v>
      </c>
      <c r="AL20" s="3" t="s">
        <v>94</v>
      </c>
      <c r="AM20" s="3">
        <v>2.0</v>
      </c>
      <c r="AN20" s="3">
        <v>1.0</v>
      </c>
      <c r="AO20" s="3">
        <v>0.0</v>
      </c>
      <c r="AP20" s="3">
        <v>0.0</v>
      </c>
      <c r="AQ20" s="3">
        <v>0.0</v>
      </c>
      <c r="AR20" s="3">
        <v>1.0</v>
      </c>
      <c r="AS20" s="3">
        <v>1.0</v>
      </c>
      <c r="AT20" s="3" t="s">
        <v>95</v>
      </c>
      <c r="AU20" s="3">
        <v>10.0</v>
      </c>
      <c r="AV20" s="3">
        <v>0.0</v>
      </c>
      <c r="AW20" s="3">
        <v>1200.0</v>
      </c>
      <c r="AX20" s="3">
        <v>60.0</v>
      </c>
      <c r="AY20" s="6"/>
      <c r="AZ20" s="3">
        <v>53.0</v>
      </c>
      <c r="BA20" s="3">
        <v>160.0</v>
      </c>
      <c r="BB20" s="3" t="s">
        <v>98</v>
      </c>
      <c r="BC20" s="6"/>
      <c r="BD20" s="3" t="s">
        <v>98</v>
      </c>
      <c r="BE20" s="6"/>
      <c r="BF20" s="3" t="s">
        <v>98</v>
      </c>
      <c r="BG20" s="3" t="s">
        <v>143</v>
      </c>
      <c r="BH20" s="3" t="s">
        <v>276</v>
      </c>
      <c r="BI20" s="3" t="s">
        <v>291</v>
      </c>
      <c r="BJ20" s="3" t="s">
        <v>102</v>
      </c>
      <c r="BK20" s="6"/>
      <c r="BL20" s="3" t="s">
        <v>103</v>
      </c>
      <c r="BM20" s="3" t="s">
        <v>127</v>
      </c>
      <c r="BN20" s="3" t="s">
        <v>105</v>
      </c>
      <c r="BO20" s="3" t="s">
        <v>98</v>
      </c>
      <c r="BP20" s="3" t="s">
        <v>98</v>
      </c>
      <c r="BQ20" s="3" t="s">
        <v>105</v>
      </c>
      <c r="BR20" s="3" t="s">
        <v>158</v>
      </c>
      <c r="BS20" s="3" t="s">
        <v>107</v>
      </c>
      <c r="BT20" s="3" t="s">
        <v>108</v>
      </c>
      <c r="BU20" s="3" t="s">
        <v>111</v>
      </c>
      <c r="BV20" s="3" t="s">
        <v>110</v>
      </c>
      <c r="BW20" s="3" t="s">
        <v>109</v>
      </c>
      <c r="BX20" s="3" t="s">
        <v>110</v>
      </c>
      <c r="BY20" s="3" t="s">
        <v>109</v>
      </c>
      <c r="BZ20" s="3" t="s">
        <v>107</v>
      </c>
      <c r="CA20" s="3" t="s">
        <v>107</v>
      </c>
      <c r="CB20" s="3" t="s">
        <v>108</v>
      </c>
      <c r="CC20" s="3" t="s">
        <v>109</v>
      </c>
      <c r="CD20" s="3" t="s">
        <v>109</v>
      </c>
      <c r="CE20" s="3" t="s">
        <v>110</v>
      </c>
      <c r="CF20" s="3" t="s">
        <v>111</v>
      </c>
      <c r="CG20" s="3" t="s">
        <v>111</v>
      </c>
      <c r="CH20" s="3" t="s">
        <v>111</v>
      </c>
      <c r="CI20" s="6"/>
      <c r="CJ20" s="6"/>
      <c r="CK20" s="6"/>
      <c r="CL20" s="6"/>
      <c r="CM20" s="6"/>
      <c r="CN20" s="6"/>
    </row>
    <row r="21">
      <c r="A21" s="5">
        <v>42907.44669186343</v>
      </c>
      <c r="B21" s="3">
        <v>31219.0</v>
      </c>
      <c r="C21" s="3" t="s">
        <v>77</v>
      </c>
      <c r="D21" s="3">
        <v>3.0</v>
      </c>
      <c r="E21" s="3" t="s">
        <v>255</v>
      </c>
      <c r="F21" s="3" t="s">
        <v>292</v>
      </c>
      <c r="G21" s="3" t="s">
        <v>293</v>
      </c>
      <c r="H21" s="3">
        <v>9.86381355E8</v>
      </c>
      <c r="I21" s="3" t="s">
        <v>294</v>
      </c>
      <c r="J21" s="7" t="s">
        <v>295</v>
      </c>
      <c r="K21" s="3" t="s">
        <v>84</v>
      </c>
      <c r="L21" s="3" t="s">
        <v>296</v>
      </c>
      <c r="M21" s="3" t="s">
        <v>83</v>
      </c>
      <c r="N21" s="3" t="s">
        <v>297</v>
      </c>
      <c r="O21" s="3" t="s">
        <v>134</v>
      </c>
      <c r="P21" s="3" t="s">
        <v>85</v>
      </c>
      <c r="Q21" s="3" t="s">
        <v>86</v>
      </c>
      <c r="R21" s="3">
        <v>42000.0</v>
      </c>
      <c r="S21" s="3" t="s">
        <v>87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3" t="s">
        <v>288</v>
      </c>
      <c r="AE21" s="2" t="s">
        <v>242</v>
      </c>
      <c r="AF21" s="3" t="s">
        <v>298</v>
      </c>
      <c r="AG21" s="3" t="s">
        <v>91</v>
      </c>
      <c r="AH21" s="3">
        <v>10000.0</v>
      </c>
      <c r="AI21" s="3" t="s">
        <v>299</v>
      </c>
      <c r="AJ21" s="3" t="s">
        <v>93</v>
      </c>
      <c r="AK21" s="3">
        <v>9000.0</v>
      </c>
      <c r="AL21" s="3" t="s">
        <v>94</v>
      </c>
      <c r="AM21" s="3">
        <v>3.0</v>
      </c>
      <c r="AN21" s="3">
        <v>1.0</v>
      </c>
      <c r="AO21" s="3">
        <v>0.0</v>
      </c>
      <c r="AP21" s="3">
        <v>0.0</v>
      </c>
      <c r="AQ21" s="3">
        <v>0.0</v>
      </c>
      <c r="AR21" s="3">
        <v>2.0</v>
      </c>
      <c r="AS21" s="3">
        <v>2.0</v>
      </c>
      <c r="AT21" s="3" t="s">
        <v>95</v>
      </c>
      <c r="AU21" s="3">
        <v>10.0</v>
      </c>
      <c r="AV21" s="3">
        <v>0.0</v>
      </c>
      <c r="AW21" s="3">
        <v>2000.0</v>
      </c>
      <c r="AX21" s="3">
        <v>50.0</v>
      </c>
      <c r="AY21" s="3" t="s">
        <v>231</v>
      </c>
      <c r="AZ21" s="3">
        <v>70.0</v>
      </c>
      <c r="BA21" s="3">
        <v>164.0</v>
      </c>
      <c r="BB21" s="3" t="s">
        <v>98</v>
      </c>
      <c r="BC21" s="6"/>
      <c r="BD21" s="3" t="s">
        <v>98</v>
      </c>
      <c r="BE21" s="6"/>
      <c r="BF21" s="3" t="s">
        <v>98</v>
      </c>
      <c r="BG21" s="3" t="s">
        <v>143</v>
      </c>
      <c r="BH21" s="3" t="s">
        <v>266</v>
      </c>
      <c r="BI21" s="3" t="s">
        <v>267</v>
      </c>
      <c r="BJ21" s="3" t="s">
        <v>102</v>
      </c>
      <c r="BK21" s="6"/>
      <c r="BL21" s="3" t="s">
        <v>103</v>
      </c>
      <c r="BM21" s="3" t="s">
        <v>300</v>
      </c>
      <c r="BN21" s="3" t="s">
        <v>98</v>
      </c>
      <c r="BO21" s="3" t="s">
        <v>98</v>
      </c>
      <c r="BP21" s="3" t="s">
        <v>98</v>
      </c>
      <c r="BQ21" s="3" t="s">
        <v>105</v>
      </c>
      <c r="BR21" s="3" t="s">
        <v>128</v>
      </c>
      <c r="BS21" s="3" t="s">
        <v>109</v>
      </c>
      <c r="BT21" s="3" t="s">
        <v>109</v>
      </c>
      <c r="BU21" s="3" t="s">
        <v>109</v>
      </c>
      <c r="BV21" s="3" t="s">
        <v>109</v>
      </c>
      <c r="BW21" s="3" t="s">
        <v>109</v>
      </c>
      <c r="BX21" s="3" t="s">
        <v>109</v>
      </c>
      <c r="BY21" s="3" t="s">
        <v>109</v>
      </c>
      <c r="BZ21" s="3" t="s">
        <v>109</v>
      </c>
      <c r="CA21" s="3" t="s">
        <v>109</v>
      </c>
      <c r="CB21" s="3" t="s">
        <v>109</v>
      </c>
      <c r="CC21" s="3" t="s">
        <v>109</v>
      </c>
      <c r="CD21" s="3" t="s">
        <v>109</v>
      </c>
      <c r="CE21" s="3" t="s">
        <v>107</v>
      </c>
      <c r="CF21" s="3" t="s">
        <v>107</v>
      </c>
      <c r="CG21" s="3" t="s">
        <v>109</v>
      </c>
      <c r="CH21" s="3" t="s">
        <v>107</v>
      </c>
      <c r="CI21" s="6"/>
      <c r="CJ21" s="6"/>
      <c r="CK21" s="6"/>
      <c r="CL21" s="6"/>
      <c r="CM21" s="6"/>
      <c r="CN21" s="6"/>
    </row>
    <row r="22">
      <c r="A22" s="1">
        <v>42907.46343304398</v>
      </c>
      <c r="B22" s="2">
        <v>31226.0</v>
      </c>
      <c r="C22" s="2" t="s">
        <v>77</v>
      </c>
      <c r="D22" s="2">
        <v>3.0</v>
      </c>
      <c r="E22" s="2" t="s">
        <v>255</v>
      </c>
      <c r="F22" s="2" t="s">
        <v>301</v>
      </c>
      <c r="G22" s="2" t="s">
        <v>302</v>
      </c>
      <c r="H22" s="2">
        <v>9.85451716E8</v>
      </c>
      <c r="I22" s="2" t="s">
        <v>303</v>
      </c>
      <c r="J22" s="2">
        <v>44.0</v>
      </c>
      <c r="K22" s="2">
        <v>6.0</v>
      </c>
      <c r="L22" s="2" t="s">
        <v>304</v>
      </c>
      <c r="M22" s="2" t="s">
        <v>84</v>
      </c>
      <c r="N22" s="2" t="s">
        <v>84</v>
      </c>
      <c r="O22" s="2" t="s">
        <v>193</v>
      </c>
      <c r="P22" s="2" t="s">
        <v>85</v>
      </c>
      <c r="Q22" s="2" t="s">
        <v>86</v>
      </c>
      <c r="R22" s="2">
        <v>42000.0</v>
      </c>
      <c r="S22" s="2" t="s">
        <v>87</v>
      </c>
      <c r="AD22" s="2" t="s">
        <v>88</v>
      </c>
      <c r="AE22" s="2" t="s">
        <v>89</v>
      </c>
      <c r="AF22" s="2" t="s">
        <v>305</v>
      </c>
      <c r="AG22" s="2" t="s">
        <v>91</v>
      </c>
      <c r="AH22" s="2">
        <v>6000.0</v>
      </c>
      <c r="AI22" s="2" t="s">
        <v>306</v>
      </c>
      <c r="AJ22" s="2" t="s">
        <v>91</v>
      </c>
      <c r="AK22" s="2">
        <v>6000.0</v>
      </c>
      <c r="AL22" s="2" t="s">
        <v>94</v>
      </c>
      <c r="AM22" s="2">
        <v>2.0</v>
      </c>
      <c r="AN22" s="2">
        <v>2.0</v>
      </c>
      <c r="AO22" s="2">
        <v>1.0</v>
      </c>
      <c r="AP22" s="2">
        <v>0.0</v>
      </c>
      <c r="AQ22" s="2">
        <v>0.0</v>
      </c>
      <c r="AR22" s="2">
        <v>0.0</v>
      </c>
      <c r="AS22" s="2">
        <v>0.0</v>
      </c>
      <c r="AT22" s="2" t="s">
        <v>122</v>
      </c>
      <c r="AU22" s="2">
        <v>60.0</v>
      </c>
      <c r="AV22" s="2">
        <v>0.0</v>
      </c>
      <c r="AW22" s="2">
        <v>22000.0</v>
      </c>
      <c r="AX22" s="2">
        <v>100.0</v>
      </c>
      <c r="AZ22" s="2">
        <v>54.0</v>
      </c>
      <c r="BA22" s="2">
        <v>157.0</v>
      </c>
      <c r="BB22" s="2" t="s">
        <v>98</v>
      </c>
      <c r="BD22" s="2" t="s">
        <v>98</v>
      </c>
      <c r="BF22" s="2" t="s">
        <v>98</v>
      </c>
      <c r="BG22" s="2" t="s">
        <v>143</v>
      </c>
      <c r="BH22" s="2" t="s">
        <v>276</v>
      </c>
      <c r="BI22" s="2" t="s">
        <v>267</v>
      </c>
      <c r="BJ22" s="2" t="s">
        <v>102</v>
      </c>
      <c r="BL22" s="2" t="s">
        <v>103</v>
      </c>
      <c r="BM22" s="2" t="s">
        <v>245</v>
      </c>
      <c r="BN22" s="2" t="s">
        <v>98</v>
      </c>
      <c r="BO22" s="2" t="s">
        <v>105</v>
      </c>
      <c r="BP22" s="2" t="s">
        <v>98</v>
      </c>
      <c r="BQ22" s="2" t="s">
        <v>98</v>
      </c>
      <c r="BR22" s="2" t="s">
        <v>158</v>
      </c>
      <c r="BS22" s="2" t="s">
        <v>110</v>
      </c>
      <c r="BT22" s="2" t="s">
        <v>110</v>
      </c>
      <c r="BU22" s="2" t="s">
        <v>111</v>
      </c>
      <c r="BV22" s="2" t="s">
        <v>108</v>
      </c>
      <c r="BW22" s="2" t="s">
        <v>108</v>
      </c>
      <c r="BX22" s="2" t="s">
        <v>108</v>
      </c>
      <c r="BY22" s="2" t="s">
        <v>108</v>
      </c>
      <c r="BZ22" s="2" t="s">
        <v>108</v>
      </c>
      <c r="CA22" s="2" t="s">
        <v>108</v>
      </c>
      <c r="CB22" s="2" t="s">
        <v>110</v>
      </c>
      <c r="CC22" s="2" t="s">
        <v>108</v>
      </c>
      <c r="CD22" s="2" t="s">
        <v>108</v>
      </c>
      <c r="CE22" s="2" t="s">
        <v>111</v>
      </c>
      <c r="CF22" s="2" t="s">
        <v>111</v>
      </c>
      <c r="CG22" s="2" t="s">
        <v>111</v>
      </c>
      <c r="CH22" s="2" t="s">
        <v>111</v>
      </c>
    </row>
    <row r="23">
      <c r="A23" s="1">
        <v>42907.45165587963</v>
      </c>
      <c r="B23" s="2">
        <v>31228.0</v>
      </c>
      <c r="C23" s="2" t="s">
        <v>77</v>
      </c>
      <c r="D23" s="2">
        <v>3.0</v>
      </c>
      <c r="E23" s="2" t="s">
        <v>255</v>
      </c>
      <c r="F23" s="2" t="s">
        <v>307</v>
      </c>
      <c r="G23" s="2" t="s">
        <v>308</v>
      </c>
      <c r="H23" s="2">
        <v>8.48966747E8</v>
      </c>
      <c r="I23" s="2" t="s">
        <v>309</v>
      </c>
      <c r="J23" s="2">
        <v>38.0</v>
      </c>
      <c r="K23" s="2">
        <v>10.0</v>
      </c>
      <c r="L23" s="2" t="s">
        <v>310</v>
      </c>
      <c r="M23" s="2" t="s">
        <v>84</v>
      </c>
      <c r="N23" s="2" t="s">
        <v>84</v>
      </c>
      <c r="O23" s="2" t="s">
        <v>311</v>
      </c>
      <c r="P23" s="2" t="s">
        <v>117</v>
      </c>
      <c r="Q23" s="2" t="s">
        <v>86</v>
      </c>
      <c r="R23" s="2">
        <v>42000.0</v>
      </c>
      <c r="S23" s="2" t="s">
        <v>87</v>
      </c>
      <c r="AD23" s="2" t="s">
        <v>88</v>
      </c>
      <c r="AE23" s="2" t="s">
        <v>89</v>
      </c>
      <c r="AF23" s="2" t="s">
        <v>312</v>
      </c>
      <c r="AG23" s="2" t="s">
        <v>93</v>
      </c>
      <c r="AH23" s="4">
        <v>40000.0</v>
      </c>
      <c r="AI23" s="2" t="s">
        <v>313</v>
      </c>
      <c r="AJ23" s="2" t="s">
        <v>119</v>
      </c>
      <c r="AK23" s="4">
        <v>40000.0</v>
      </c>
      <c r="AL23" s="2" t="s">
        <v>94</v>
      </c>
      <c r="AM23" s="2">
        <v>2.0</v>
      </c>
      <c r="AN23" s="2">
        <v>2.0</v>
      </c>
      <c r="AO23" s="2">
        <v>0.0</v>
      </c>
      <c r="AP23" s="2">
        <v>1.0</v>
      </c>
      <c r="AQ23" s="2">
        <v>0.0</v>
      </c>
      <c r="AR23" s="2">
        <v>0.0</v>
      </c>
      <c r="AS23" s="2">
        <v>1.0</v>
      </c>
      <c r="AT23" s="2" t="s">
        <v>166</v>
      </c>
      <c r="AU23" s="2">
        <v>15.0</v>
      </c>
      <c r="AV23" s="2">
        <v>3500.0</v>
      </c>
      <c r="AW23" s="2" t="s">
        <v>262</v>
      </c>
      <c r="AX23" s="2">
        <v>100.0</v>
      </c>
      <c r="AZ23" s="2">
        <v>40.0</v>
      </c>
      <c r="BA23" s="2">
        <v>158.0</v>
      </c>
      <c r="BB23" s="2" t="s">
        <v>98</v>
      </c>
      <c r="BD23" s="2" t="s">
        <v>98</v>
      </c>
      <c r="BF23" s="2" t="s">
        <v>98</v>
      </c>
      <c r="BG23" s="2" t="s">
        <v>143</v>
      </c>
      <c r="BH23" s="2" t="s">
        <v>276</v>
      </c>
      <c r="BI23" s="2" t="s">
        <v>314</v>
      </c>
      <c r="BJ23" s="2" t="s">
        <v>102</v>
      </c>
      <c r="BL23" s="2" t="s">
        <v>103</v>
      </c>
      <c r="BM23" s="2" t="s">
        <v>300</v>
      </c>
      <c r="BN23" s="2" t="s">
        <v>98</v>
      </c>
      <c r="BO23" s="2" t="s">
        <v>105</v>
      </c>
      <c r="BP23" s="2" t="s">
        <v>98</v>
      </c>
      <c r="BQ23" s="2" t="s">
        <v>105</v>
      </c>
      <c r="BR23" s="2" t="s">
        <v>128</v>
      </c>
      <c r="BS23" s="2" t="s">
        <v>107</v>
      </c>
      <c r="BT23" s="2" t="s">
        <v>107</v>
      </c>
      <c r="BU23" s="2" t="s">
        <v>108</v>
      </c>
      <c r="BV23" s="2" t="s">
        <v>107</v>
      </c>
      <c r="BW23" s="2" t="s">
        <v>107</v>
      </c>
      <c r="BX23" s="2" t="s">
        <v>107</v>
      </c>
      <c r="BY23" s="2" t="s">
        <v>109</v>
      </c>
      <c r="BZ23" s="2" t="s">
        <v>108</v>
      </c>
      <c r="CA23" s="2" t="s">
        <v>107</v>
      </c>
      <c r="CB23" s="2" t="s">
        <v>108</v>
      </c>
      <c r="CC23" s="2" t="s">
        <v>109</v>
      </c>
      <c r="CD23" s="2" t="s">
        <v>107</v>
      </c>
      <c r="CE23" s="2" t="s">
        <v>107</v>
      </c>
      <c r="CF23" s="2" t="s">
        <v>107</v>
      </c>
      <c r="CG23" s="2" t="s">
        <v>110</v>
      </c>
      <c r="CH23" s="2" t="s">
        <v>108</v>
      </c>
    </row>
    <row r="24">
      <c r="A24" s="1">
        <v>42907.449583842594</v>
      </c>
      <c r="B24" s="2">
        <v>31239.0</v>
      </c>
      <c r="C24" s="2" t="s">
        <v>77</v>
      </c>
      <c r="D24" s="2">
        <v>3.0</v>
      </c>
      <c r="E24" s="2" t="s">
        <v>255</v>
      </c>
      <c r="F24" s="2" t="s">
        <v>315</v>
      </c>
      <c r="G24" s="2" t="s">
        <v>316</v>
      </c>
      <c r="H24" s="2">
        <v>9.5594305E8</v>
      </c>
      <c r="I24" s="2" t="s">
        <v>317</v>
      </c>
      <c r="J24" s="2" t="s">
        <v>318</v>
      </c>
      <c r="K24" s="2">
        <v>1.0</v>
      </c>
      <c r="L24" s="2" t="s">
        <v>319</v>
      </c>
      <c r="M24" s="2" t="s">
        <v>137</v>
      </c>
      <c r="N24" s="2" t="s">
        <v>84</v>
      </c>
      <c r="O24" s="2" t="s">
        <v>320</v>
      </c>
      <c r="P24" s="2" t="s">
        <v>85</v>
      </c>
      <c r="Q24" s="2" t="s">
        <v>86</v>
      </c>
      <c r="R24" s="2">
        <v>42000.0</v>
      </c>
      <c r="S24" s="2" t="s">
        <v>87</v>
      </c>
      <c r="AD24" s="2" t="s">
        <v>88</v>
      </c>
      <c r="AE24" s="2" t="s">
        <v>89</v>
      </c>
      <c r="AF24" s="2" t="s">
        <v>321</v>
      </c>
      <c r="AG24" s="2" t="s">
        <v>121</v>
      </c>
      <c r="AH24" s="2" t="s">
        <v>84</v>
      </c>
      <c r="AI24" s="2" t="s">
        <v>322</v>
      </c>
      <c r="AJ24" s="2" t="s">
        <v>119</v>
      </c>
      <c r="AK24" s="4">
        <v>13450.0</v>
      </c>
      <c r="AL24" s="2" t="s">
        <v>94</v>
      </c>
      <c r="AM24" s="2">
        <v>1.0</v>
      </c>
      <c r="AN24" s="2">
        <v>1.0</v>
      </c>
      <c r="AO24" s="2">
        <v>0.0</v>
      </c>
      <c r="AP24" s="2">
        <v>0.0</v>
      </c>
      <c r="AQ24" s="2">
        <v>0.0</v>
      </c>
      <c r="AR24" s="2">
        <v>0.0</v>
      </c>
      <c r="AS24" s="2">
        <v>0.0</v>
      </c>
      <c r="AT24" s="2" t="s">
        <v>166</v>
      </c>
      <c r="AU24" s="2">
        <v>10.0</v>
      </c>
      <c r="AV24" s="2">
        <v>0.0</v>
      </c>
      <c r="AW24" s="2">
        <v>7500.0</v>
      </c>
      <c r="AX24" s="2" t="s">
        <v>323</v>
      </c>
      <c r="AZ24" s="2">
        <v>69.0</v>
      </c>
      <c r="BA24" s="2">
        <v>162.0</v>
      </c>
      <c r="BB24" s="2" t="s">
        <v>98</v>
      </c>
      <c r="BD24" s="2" t="s">
        <v>98</v>
      </c>
      <c r="BF24" s="2" t="s">
        <v>98</v>
      </c>
      <c r="BG24" s="2" t="s">
        <v>99</v>
      </c>
      <c r="BH24" s="2" t="s">
        <v>223</v>
      </c>
      <c r="BI24" s="2" t="s">
        <v>101</v>
      </c>
      <c r="BJ24" s="2" t="s">
        <v>102</v>
      </c>
      <c r="BL24" s="2" t="s">
        <v>103</v>
      </c>
      <c r="BM24" s="2" t="s">
        <v>127</v>
      </c>
      <c r="BN24" s="2" t="s">
        <v>105</v>
      </c>
      <c r="BO24" s="2" t="s">
        <v>98</v>
      </c>
      <c r="BP24" s="2" t="s">
        <v>98</v>
      </c>
      <c r="BQ24" s="2" t="s">
        <v>105</v>
      </c>
      <c r="BR24" s="2" t="s">
        <v>128</v>
      </c>
      <c r="BS24" s="2" t="s">
        <v>107</v>
      </c>
      <c r="BT24" s="2" t="s">
        <v>109</v>
      </c>
      <c r="BU24" s="2" t="s">
        <v>111</v>
      </c>
      <c r="BV24" s="2" t="s">
        <v>107</v>
      </c>
      <c r="BW24" s="2" t="s">
        <v>107</v>
      </c>
      <c r="BX24" s="2" t="s">
        <v>111</v>
      </c>
      <c r="BY24" s="2" t="s">
        <v>107</v>
      </c>
      <c r="BZ24" s="2" t="s">
        <v>109</v>
      </c>
      <c r="CA24" s="2" t="s">
        <v>107</v>
      </c>
      <c r="CB24" s="2" t="s">
        <v>108</v>
      </c>
      <c r="CC24" s="2" t="s">
        <v>109</v>
      </c>
      <c r="CD24" s="2" t="s">
        <v>109</v>
      </c>
      <c r="CE24" s="2" t="s">
        <v>107</v>
      </c>
      <c r="CF24" s="2" t="s">
        <v>107</v>
      </c>
      <c r="CG24" s="2" t="s">
        <v>111</v>
      </c>
      <c r="CH24" s="2" t="s">
        <v>111</v>
      </c>
    </row>
    <row r="25">
      <c r="A25" s="1">
        <v>42907.45185011574</v>
      </c>
      <c r="B25" s="2">
        <v>31245.0</v>
      </c>
      <c r="C25" s="2" t="s">
        <v>77</v>
      </c>
      <c r="D25" s="2">
        <v>3.0</v>
      </c>
      <c r="E25" s="2" t="s">
        <v>255</v>
      </c>
      <c r="F25" s="2" t="s">
        <v>324</v>
      </c>
      <c r="G25" s="2" t="s">
        <v>325</v>
      </c>
      <c r="H25" s="2">
        <v>8.78055861E8</v>
      </c>
      <c r="I25" s="2" t="s">
        <v>326</v>
      </c>
      <c r="J25" s="2">
        <v>103.0</v>
      </c>
      <c r="K25" s="2">
        <v>3.0</v>
      </c>
      <c r="M25" s="2" t="s">
        <v>83</v>
      </c>
      <c r="O25" s="2" t="s">
        <v>115</v>
      </c>
      <c r="P25" s="2" t="s">
        <v>85</v>
      </c>
      <c r="Q25" s="2" t="s">
        <v>86</v>
      </c>
      <c r="R25" s="2">
        <v>42100.0</v>
      </c>
      <c r="S25" s="2" t="s">
        <v>87</v>
      </c>
      <c r="AD25" s="2" t="s">
        <v>88</v>
      </c>
      <c r="AE25" s="2" t="s">
        <v>89</v>
      </c>
      <c r="AF25" s="2" t="s">
        <v>327</v>
      </c>
      <c r="AG25" s="2" t="s">
        <v>119</v>
      </c>
      <c r="AH25" s="2">
        <v>25000.0</v>
      </c>
      <c r="AI25" s="2" t="s">
        <v>328</v>
      </c>
      <c r="AJ25" s="2" t="s">
        <v>93</v>
      </c>
      <c r="AK25" s="2">
        <v>0.0</v>
      </c>
      <c r="AL25" s="2" t="s">
        <v>94</v>
      </c>
      <c r="AM25" s="2">
        <v>3.0</v>
      </c>
      <c r="AN25" s="2">
        <v>3.0</v>
      </c>
      <c r="AO25" s="2">
        <v>2.0</v>
      </c>
      <c r="AP25" s="2">
        <v>0.0</v>
      </c>
      <c r="AQ25" s="2">
        <v>0.0</v>
      </c>
      <c r="AR25" s="2">
        <v>0.0</v>
      </c>
      <c r="AS25" s="2">
        <v>0.0</v>
      </c>
      <c r="AT25" s="2" t="s">
        <v>95</v>
      </c>
      <c r="AU25" s="2">
        <v>20.0</v>
      </c>
      <c r="AV25" s="2">
        <v>0.0</v>
      </c>
      <c r="AW25" s="2">
        <v>10000.0</v>
      </c>
      <c r="AX25" s="2">
        <v>100.0</v>
      </c>
      <c r="AZ25" s="2">
        <v>50.0</v>
      </c>
      <c r="BA25" s="2">
        <v>158.0</v>
      </c>
      <c r="BB25" s="2" t="s">
        <v>98</v>
      </c>
      <c r="BD25" s="2" t="s">
        <v>98</v>
      </c>
      <c r="BE25" s="2"/>
      <c r="BF25" s="2" t="s">
        <v>98</v>
      </c>
      <c r="BG25" s="2" t="s">
        <v>167</v>
      </c>
      <c r="BH25" s="2" t="s">
        <v>276</v>
      </c>
      <c r="BI25" s="2" t="s">
        <v>101</v>
      </c>
      <c r="BJ25" s="2" t="s">
        <v>102</v>
      </c>
      <c r="BL25" s="2" t="s">
        <v>103</v>
      </c>
      <c r="BM25" s="2" t="s">
        <v>127</v>
      </c>
      <c r="BN25" s="2" t="s">
        <v>98</v>
      </c>
      <c r="BO25" s="2" t="s">
        <v>105</v>
      </c>
      <c r="BP25" s="2" t="s">
        <v>98</v>
      </c>
      <c r="BQ25" s="2" t="s">
        <v>105</v>
      </c>
      <c r="BR25" s="2" t="s">
        <v>128</v>
      </c>
      <c r="BS25" s="2" t="s">
        <v>110</v>
      </c>
      <c r="BT25" s="2" t="s">
        <v>109</v>
      </c>
      <c r="BU25" s="2" t="s">
        <v>108</v>
      </c>
      <c r="BV25" s="2" t="s">
        <v>107</v>
      </c>
      <c r="BW25" s="2" t="s">
        <v>107</v>
      </c>
      <c r="BX25" s="2" t="s">
        <v>108</v>
      </c>
      <c r="BY25" s="2" t="s">
        <v>107</v>
      </c>
      <c r="BZ25" s="2" t="s">
        <v>108</v>
      </c>
      <c r="CA25" s="2" t="s">
        <v>107</v>
      </c>
      <c r="CB25" s="2" t="s">
        <v>110</v>
      </c>
      <c r="CC25" s="2" t="s">
        <v>109</v>
      </c>
      <c r="CD25" s="2" t="s">
        <v>109</v>
      </c>
      <c r="CE25" s="2" t="s">
        <v>107</v>
      </c>
      <c r="CF25" s="2" t="s">
        <v>107</v>
      </c>
      <c r="CG25" s="2" t="s">
        <v>107</v>
      </c>
      <c r="CH25" s="2" t="s">
        <v>111</v>
      </c>
    </row>
    <row r="26">
      <c r="A26" s="1">
        <v>42907.44685436343</v>
      </c>
      <c r="B26" s="2">
        <v>31264.0</v>
      </c>
      <c r="C26" s="2" t="s">
        <v>77</v>
      </c>
      <c r="D26" s="2">
        <v>3.0</v>
      </c>
      <c r="E26" s="2" t="s">
        <v>255</v>
      </c>
      <c r="F26" s="2" t="s">
        <v>329</v>
      </c>
      <c r="G26" s="2" t="s">
        <v>330</v>
      </c>
      <c r="H26" s="2">
        <v>9.33791245E8</v>
      </c>
      <c r="I26" s="2" t="s">
        <v>331</v>
      </c>
      <c r="J26" s="2" t="s">
        <v>332</v>
      </c>
      <c r="K26" s="2">
        <v>1.0</v>
      </c>
      <c r="L26" s="2" t="s">
        <v>84</v>
      </c>
      <c r="M26" s="2" t="s">
        <v>333</v>
      </c>
      <c r="N26" s="2" t="s">
        <v>84</v>
      </c>
      <c r="O26" s="2" t="s">
        <v>250</v>
      </c>
      <c r="P26" s="2" t="s">
        <v>250</v>
      </c>
      <c r="Q26" s="2" t="s">
        <v>86</v>
      </c>
      <c r="R26" s="2">
        <v>42110.0</v>
      </c>
      <c r="S26" s="2" t="s">
        <v>87</v>
      </c>
      <c r="AD26" s="2" t="s">
        <v>88</v>
      </c>
      <c r="AE26" s="2" t="s">
        <v>173</v>
      </c>
      <c r="AF26" s="2" t="s">
        <v>334</v>
      </c>
      <c r="AG26" s="3" t="s">
        <v>121</v>
      </c>
      <c r="AH26" s="2">
        <v>0.0</v>
      </c>
      <c r="AI26" s="2" t="s">
        <v>335</v>
      </c>
      <c r="AJ26" s="2" t="s">
        <v>93</v>
      </c>
      <c r="AK26" s="2">
        <v>8000.0</v>
      </c>
      <c r="AL26" s="2" t="s">
        <v>177</v>
      </c>
      <c r="AM26" s="2">
        <v>3.0</v>
      </c>
      <c r="AN26" s="2">
        <v>3.0</v>
      </c>
      <c r="AO26" s="2">
        <v>2.0</v>
      </c>
      <c r="AP26" s="2">
        <v>0.0</v>
      </c>
      <c r="AQ26" s="2">
        <v>0.0</v>
      </c>
      <c r="AR26" s="2">
        <v>0.0</v>
      </c>
      <c r="AS26" s="2">
        <v>2.0</v>
      </c>
      <c r="AT26" s="2" t="s">
        <v>122</v>
      </c>
      <c r="AU26" s="2">
        <v>50.0</v>
      </c>
      <c r="AV26" s="2">
        <v>0.0</v>
      </c>
      <c r="AW26" s="2">
        <v>48000.0</v>
      </c>
      <c r="AX26" s="2">
        <v>80.0</v>
      </c>
      <c r="AZ26" s="2">
        <v>70.0</v>
      </c>
      <c r="BA26" s="2">
        <v>166.0</v>
      </c>
      <c r="BB26" s="2" t="s">
        <v>98</v>
      </c>
      <c r="BD26" s="2" t="s">
        <v>98</v>
      </c>
      <c r="BF26" s="2" t="s">
        <v>98</v>
      </c>
      <c r="BG26" s="2" t="s">
        <v>143</v>
      </c>
      <c r="BH26" s="2" t="s">
        <v>223</v>
      </c>
      <c r="BI26" s="2" t="s">
        <v>126</v>
      </c>
      <c r="BJ26" s="2" t="s">
        <v>102</v>
      </c>
      <c r="BL26" s="2" t="s">
        <v>103</v>
      </c>
      <c r="BM26" s="2" t="s">
        <v>336</v>
      </c>
      <c r="BN26" s="2" t="s">
        <v>98</v>
      </c>
      <c r="BO26" s="2" t="s">
        <v>105</v>
      </c>
      <c r="BP26" s="2" t="s">
        <v>98</v>
      </c>
      <c r="BQ26" s="2" t="s">
        <v>98</v>
      </c>
      <c r="BR26" s="2" t="s">
        <v>158</v>
      </c>
      <c r="BS26" s="2" t="s">
        <v>109</v>
      </c>
      <c r="BT26" s="2" t="s">
        <v>107</v>
      </c>
      <c r="BU26" s="2" t="s">
        <v>108</v>
      </c>
      <c r="BV26" s="2" t="s">
        <v>109</v>
      </c>
      <c r="BW26" s="2" t="s">
        <v>107</v>
      </c>
      <c r="BX26" s="2" t="s">
        <v>110</v>
      </c>
      <c r="BY26" s="2" t="s">
        <v>107</v>
      </c>
      <c r="BZ26" s="2" t="s">
        <v>107</v>
      </c>
      <c r="CA26" s="2" t="s">
        <v>107</v>
      </c>
      <c r="CB26" s="2" t="s">
        <v>111</v>
      </c>
      <c r="CC26" s="2" t="s">
        <v>109</v>
      </c>
      <c r="CD26" s="2" t="s">
        <v>109</v>
      </c>
      <c r="CE26" s="2" t="s">
        <v>107</v>
      </c>
      <c r="CF26" s="2" t="s">
        <v>107</v>
      </c>
      <c r="CG26" s="2" t="s">
        <v>108</v>
      </c>
      <c r="CH26" s="2" t="s">
        <v>110</v>
      </c>
    </row>
    <row r="27">
      <c r="A27" s="1">
        <v>42907.45203003472</v>
      </c>
      <c r="B27" s="2">
        <v>31267.0</v>
      </c>
      <c r="C27" s="2" t="s">
        <v>77</v>
      </c>
      <c r="D27" s="2">
        <v>3.0</v>
      </c>
      <c r="E27" s="2" t="s">
        <v>255</v>
      </c>
      <c r="F27" s="2" t="s">
        <v>337</v>
      </c>
      <c r="G27" s="2" t="s">
        <v>338</v>
      </c>
      <c r="H27" s="2">
        <v>9.35428777E8</v>
      </c>
      <c r="I27" s="2" t="s">
        <v>339</v>
      </c>
      <c r="J27" s="2" t="s">
        <v>340</v>
      </c>
      <c r="K27" s="2">
        <v>7.0</v>
      </c>
      <c r="L27" s="2" t="s">
        <v>341</v>
      </c>
      <c r="O27" s="2" t="s">
        <v>85</v>
      </c>
      <c r="P27" s="2" t="s">
        <v>85</v>
      </c>
      <c r="Q27" s="2" t="s">
        <v>86</v>
      </c>
      <c r="R27" s="2">
        <v>42000.0</v>
      </c>
      <c r="S27" s="2" t="s">
        <v>87</v>
      </c>
      <c r="AD27" s="2" t="s">
        <v>88</v>
      </c>
      <c r="AE27" s="2" t="s">
        <v>89</v>
      </c>
      <c r="AF27" s="2" t="s">
        <v>342</v>
      </c>
      <c r="AG27" s="2" t="s">
        <v>119</v>
      </c>
      <c r="AH27" s="2">
        <v>30000.0</v>
      </c>
      <c r="AI27" s="2" t="s">
        <v>343</v>
      </c>
      <c r="AJ27" s="2" t="s">
        <v>119</v>
      </c>
      <c r="AK27" s="2">
        <v>15000.0</v>
      </c>
      <c r="AL27" s="2" t="s">
        <v>94</v>
      </c>
      <c r="AM27" s="2">
        <v>2.0</v>
      </c>
      <c r="AN27" s="2">
        <v>2.0</v>
      </c>
      <c r="AO27" s="2">
        <v>0.0</v>
      </c>
      <c r="AP27" s="2">
        <v>1.0</v>
      </c>
      <c r="AQ27" s="2">
        <v>0.0</v>
      </c>
      <c r="AR27" s="2">
        <v>0.0</v>
      </c>
      <c r="AS27" s="2">
        <v>1.0</v>
      </c>
      <c r="AT27" s="2" t="s">
        <v>95</v>
      </c>
      <c r="AU27" s="2">
        <v>5.0</v>
      </c>
      <c r="AV27" s="2">
        <v>0.0</v>
      </c>
      <c r="AW27" s="2">
        <v>1000.0</v>
      </c>
      <c r="AX27" s="2">
        <v>100.0</v>
      </c>
      <c r="AZ27" s="2">
        <v>50.0</v>
      </c>
      <c r="BA27" s="2">
        <v>158.0</v>
      </c>
      <c r="BB27" s="2" t="s">
        <v>98</v>
      </c>
      <c r="BD27" s="2" t="s">
        <v>98</v>
      </c>
      <c r="BF27" s="2" t="s">
        <v>98</v>
      </c>
      <c r="BG27" s="2" t="s">
        <v>167</v>
      </c>
      <c r="BH27" s="2" t="s">
        <v>276</v>
      </c>
      <c r="BI27" s="2" t="s">
        <v>101</v>
      </c>
      <c r="BJ27" s="2" t="s">
        <v>102</v>
      </c>
      <c r="BL27" s="2" t="s">
        <v>103</v>
      </c>
      <c r="BM27" s="2" t="s">
        <v>127</v>
      </c>
      <c r="BN27" s="2" t="s">
        <v>98</v>
      </c>
      <c r="BO27" s="2" t="s">
        <v>105</v>
      </c>
      <c r="BP27" s="2" t="s">
        <v>105</v>
      </c>
      <c r="BQ27" s="2" t="s">
        <v>105</v>
      </c>
      <c r="BR27" s="2" t="s">
        <v>158</v>
      </c>
      <c r="BS27" s="2" t="s">
        <v>108</v>
      </c>
      <c r="BT27" s="2" t="s">
        <v>107</v>
      </c>
      <c r="BU27" s="2" t="s">
        <v>107</v>
      </c>
      <c r="BV27" s="2" t="s">
        <v>109</v>
      </c>
      <c r="BW27" s="2" t="s">
        <v>109</v>
      </c>
      <c r="BX27" s="2" t="s">
        <v>110</v>
      </c>
      <c r="BY27" s="2" t="s">
        <v>109</v>
      </c>
      <c r="BZ27" s="2" t="s">
        <v>107</v>
      </c>
      <c r="CA27" s="2" t="s">
        <v>109</v>
      </c>
      <c r="CB27" s="2" t="s">
        <v>107</v>
      </c>
      <c r="CC27" s="2" t="s">
        <v>109</v>
      </c>
      <c r="CD27" s="2" t="s">
        <v>108</v>
      </c>
      <c r="CE27" s="2" t="s">
        <v>108</v>
      </c>
      <c r="CF27" s="2" t="s">
        <v>108</v>
      </c>
      <c r="CG27" s="2" t="s">
        <v>110</v>
      </c>
      <c r="CH27" s="2" t="s">
        <v>111</v>
      </c>
    </row>
    <row r="28">
      <c r="A28" s="1">
        <v>42907.44707717592</v>
      </c>
      <c r="B28" s="2">
        <v>31278.0</v>
      </c>
      <c r="C28" s="2" t="s">
        <v>77</v>
      </c>
      <c r="D28" s="2">
        <v>3.0</v>
      </c>
      <c r="E28" s="2" t="s">
        <v>255</v>
      </c>
      <c r="F28" s="2" t="s">
        <v>344</v>
      </c>
      <c r="G28" s="2" t="s">
        <v>345</v>
      </c>
      <c r="H28" s="2">
        <v>8.79518884E8</v>
      </c>
      <c r="I28" s="2" t="s">
        <v>346</v>
      </c>
      <c r="J28" s="2">
        <v>50.0</v>
      </c>
      <c r="K28" s="2" t="s">
        <v>84</v>
      </c>
      <c r="L28" s="2" t="s">
        <v>347</v>
      </c>
      <c r="M28" s="2" t="s">
        <v>137</v>
      </c>
      <c r="N28" s="2">
        <v>6.0</v>
      </c>
      <c r="O28" s="2" t="s">
        <v>134</v>
      </c>
      <c r="P28" s="2" t="s">
        <v>212</v>
      </c>
      <c r="Q28" s="2" t="s">
        <v>86</v>
      </c>
      <c r="R28" s="2">
        <v>42000.0</v>
      </c>
      <c r="S28" s="2" t="s">
        <v>87</v>
      </c>
      <c r="AD28" s="2" t="s">
        <v>88</v>
      </c>
      <c r="AE28" s="2" t="s">
        <v>89</v>
      </c>
      <c r="AF28" s="2" t="s">
        <v>348</v>
      </c>
      <c r="AG28" s="2" t="s">
        <v>141</v>
      </c>
      <c r="AH28" s="4">
        <v>30000.0</v>
      </c>
      <c r="AI28" s="2" t="s">
        <v>349</v>
      </c>
      <c r="AJ28" s="2" t="s">
        <v>141</v>
      </c>
      <c r="AK28" s="4">
        <v>30000.0</v>
      </c>
      <c r="AL28" s="2" t="s">
        <v>94</v>
      </c>
      <c r="AM28" s="2">
        <v>1.0</v>
      </c>
      <c r="AN28" s="2">
        <v>1.0</v>
      </c>
      <c r="AO28" s="2">
        <v>0.0</v>
      </c>
      <c r="AP28" s="2">
        <v>0.0</v>
      </c>
      <c r="AQ28" s="2">
        <v>0.0</v>
      </c>
      <c r="AR28" s="2">
        <v>0.0</v>
      </c>
      <c r="AS28" s="2">
        <v>0.0</v>
      </c>
      <c r="AT28" s="2" t="s">
        <v>95</v>
      </c>
      <c r="AU28" s="2" t="s">
        <v>350</v>
      </c>
      <c r="AV28" s="2">
        <v>0.0</v>
      </c>
      <c r="AW28" s="2">
        <v>1000.0</v>
      </c>
      <c r="AX28" s="2">
        <v>100.0</v>
      </c>
      <c r="AZ28" s="2">
        <v>80.0</v>
      </c>
      <c r="BA28" s="2">
        <v>155.0</v>
      </c>
      <c r="BB28" s="2" t="s">
        <v>98</v>
      </c>
      <c r="BD28" s="2" t="s">
        <v>98</v>
      </c>
      <c r="BE28" s="2"/>
      <c r="BF28" s="2" t="s">
        <v>98</v>
      </c>
      <c r="BG28" s="2" t="s">
        <v>167</v>
      </c>
      <c r="BH28" s="2" t="s">
        <v>223</v>
      </c>
      <c r="BI28" s="2" t="s">
        <v>101</v>
      </c>
      <c r="BJ28" s="2" t="s">
        <v>102</v>
      </c>
      <c r="BL28" s="2" t="s">
        <v>103</v>
      </c>
      <c r="BM28" s="2" t="s">
        <v>127</v>
      </c>
      <c r="BN28" s="2" t="s">
        <v>105</v>
      </c>
      <c r="BO28" s="2" t="s">
        <v>105</v>
      </c>
      <c r="BP28" s="2" t="s">
        <v>105</v>
      </c>
      <c r="BQ28" s="2" t="s">
        <v>105</v>
      </c>
      <c r="BR28" s="2" t="s">
        <v>128</v>
      </c>
      <c r="BS28" s="2" t="s">
        <v>111</v>
      </c>
      <c r="BT28" s="2" t="s">
        <v>110</v>
      </c>
      <c r="BU28" s="2" t="s">
        <v>109</v>
      </c>
      <c r="BV28" s="2" t="s">
        <v>110</v>
      </c>
      <c r="BW28" s="2" t="s">
        <v>109</v>
      </c>
      <c r="BX28" s="2" t="s">
        <v>111</v>
      </c>
      <c r="BY28" s="2" t="s">
        <v>108</v>
      </c>
      <c r="BZ28" s="2" t="s">
        <v>107</v>
      </c>
      <c r="CA28" s="2" t="s">
        <v>108</v>
      </c>
      <c r="CB28" s="2" t="s">
        <v>111</v>
      </c>
      <c r="CC28" s="2" t="s">
        <v>109</v>
      </c>
      <c r="CD28" s="2" t="s">
        <v>109</v>
      </c>
      <c r="CE28" s="2" t="s">
        <v>107</v>
      </c>
      <c r="CF28" s="2" t="s">
        <v>111</v>
      </c>
      <c r="CG28" s="2" t="s">
        <v>108</v>
      </c>
      <c r="CH28" s="2" t="s">
        <v>111</v>
      </c>
    </row>
    <row r="29">
      <c r="A29" s="1">
        <v>42907.44698136574</v>
      </c>
      <c r="B29" s="2">
        <v>31324.0</v>
      </c>
      <c r="C29" s="2" t="s">
        <v>77</v>
      </c>
      <c r="D29" s="2">
        <v>3.0</v>
      </c>
      <c r="E29" s="2" t="s">
        <v>255</v>
      </c>
      <c r="F29" s="2" t="s">
        <v>351</v>
      </c>
      <c r="G29" s="2" t="s">
        <v>352</v>
      </c>
      <c r="H29" s="2">
        <v>8.54556261E8</v>
      </c>
      <c r="I29" s="2" t="s">
        <v>353</v>
      </c>
      <c r="J29" s="2" t="s">
        <v>354</v>
      </c>
      <c r="L29" s="2" t="s">
        <v>347</v>
      </c>
      <c r="M29" s="2" t="s">
        <v>137</v>
      </c>
      <c r="O29" s="2" t="s">
        <v>134</v>
      </c>
      <c r="P29" s="2" t="s">
        <v>85</v>
      </c>
      <c r="Q29" s="2" t="s">
        <v>355</v>
      </c>
      <c r="R29" s="2">
        <v>42000.0</v>
      </c>
      <c r="S29" s="2" t="s">
        <v>135</v>
      </c>
      <c r="U29" s="2" t="s">
        <v>356</v>
      </c>
      <c r="W29" s="2" t="s">
        <v>347</v>
      </c>
      <c r="X29" s="2" t="s">
        <v>357</v>
      </c>
      <c r="Z29" s="2" t="s">
        <v>134</v>
      </c>
      <c r="AA29" s="2" t="s">
        <v>85</v>
      </c>
      <c r="AB29" s="2" t="s">
        <v>86</v>
      </c>
      <c r="AC29" s="2">
        <v>42000.0</v>
      </c>
      <c r="AD29" s="2" t="s">
        <v>88</v>
      </c>
      <c r="AE29" s="2" t="s">
        <v>89</v>
      </c>
      <c r="AF29" s="2" t="s">
        <v>358</v>
      </c>
      <c r="AG29" s="2" t="s">
        <v>119</v>
      </c>
      <c r="AH29" s="2">
        <v>35000.0</v>
      </c>
      <c r="AI29" s="2" t="s">
        <v>359</v>
      </c>
      <c r="AJ29" s="2" t="s">
        <v>119</v>
      </c>
      <c r="AK29" s="2">
        <v>36000.0</v>
      </c>
      <c r="AL29" s="2" t="s">
        <v>94</v>
      </c>
      <c r="AM29" s="2">
        <v>2.0</v>
      </c>
      <c r="AN29" s="2">
        <v>2.0</v>
      </c>
      <c r="AO29" s="2">
        <v>1.0</v>
      </c>
      <c r="AP29" s="2">
        <v>0.0</v>
      </c>
      <c r="AQ29" s="2">
        <v>0.0</v>
      </c>
      <c r="AR29" s="2">
        <v>0.0</v>
      </c>
      <c r="AS29" s="2">
        <v>0.0</v>
      </c>
      <c r="AT29" s="2" t="s">
        <v>95</v>
      </c>
      <c r="AU29" s="2">
        <v>600.0</v>
      </c>
      <c r="AV29" s="2">
        <v>0.0</v>
      </c>
      <c r="AW29" s="2">
        <v>600.0</v>
      </c>
      <c r="AX29" s="2">
        <v>50.0</v>
      </c>
      <c r="AZ29" s="2">
        <v>48.0</v>
      </c>
      <c r="BA29" s="2">
        <v>157.0</v>
      </c>
      <c r="BB29" s="2" t="s">
        <v>98</v>
      </c>
      <c r="BD29" s="2" t="s">
        <v>98</v>
      </c>
      <c r="BF29" s="2" t="s">
        <v>98</v>
      </c>
      <c r="BG29" s="2" t="s">
        <v>143</v>
      </c>
      <c r="BH29" s="2" t="s">
        <v>223</v>
      </c>
      <c r="BI29" s="2" t="s">
        <v>101</v>
      </c>
      <c r="BJ29" s="2" t="s">
        <v>102</v>
      </c>
      <c r="BL29" s="2" t="s">
        <v>103</v>
      </c>
      <c r="BM29" s="2" t="s">
        <v>283</v>
      </c>
      <c r="BN29" s="2" t="s">
        <v>105</v>
      </c>
      <c r="BO29" s="2" t="s">
        <v>105</v>
      </c>
      <c r="BP29" s="2" t="s">
        <v>105</v>
      </c>
      <c r="BQ29" s="2" t="s">
        <v>105</v>
      </c>
      <c r="BR29" s="2" t="s">
        <v>158</v>
      </c>
      <c r="BS29" s="2" t="s">
        <v>109</v>
      </c>
      <c r="BT29" s="2" t="s">
        <v>107</v>
      </c>
      <c r="BU29" s="2" t="s">
        <v>109</v>
      </c>
      <c r="BV29" s="2" t="s">
        <v>107</v>
      </c>
      <c r="BW29" s="2" t="s">
        <v>109</v>
      </c>
      <c r="BX29" s="2" t="s">
        <v>108</v>
      </c>
      <c r="BY29" s="2" t="s">
        <v>107</v>
      </c>
      <c r="BZ29" s="2" t="s">
        <v>109</v>
      </c>
      <c r="CA29" s="2" t="s">
        <v>108</v>
      </c>
      <c r="CB29" s="2" t="s">
        <v>107</v>
      </c>
      <c r="CC29" s="2" t="s">
        <v>109</v>
      </c>
      <c r="CD29" s="2" t="s">
        <v>109</v>
      </c>
      <c r="CE29" s="2" t="s">
        <v>107</v>
      </c>
      <c r="CF29" s="2" t="s">
        <v>108</v>
      </c>
      <c r="CG29" s="2" t="s">
        <v>110</v>
      </c>
      <c r="CH29" s="2" t="s">
        <v>110</v>
      </c>
    </row>
    <row r="30">
      <c r="A30" s="1">
        <v>42907.44951240741</v>
      </c>
      <c r="B30" s="2">
        <v>31328.0</v>
      </c>
      <c r="C30" s="2" t="s">
        <v>77</v>
      </c>
      <c r="D30" s="2">
        <v>3.0</v>
      </c>
      <c r="E30" s="2" t="s">
        <v>255</v>
      </c>
      <c r="F30" s="2" t="s">
        <v>360</v>
      </c>
      <c r="G30" s="2" t="s">
        <v>361</v>
      </c>
      <c r="H30" s="2">
        <v>9.72272212E8</v>
      </c>
      <c r="I30" s="2" t="s">
        <v>362</v>
      </c>
      <c r="J30" s="2">
        <v>9.0</v>
      </c>
      <c r="K30" s="2">
        <v>9.0</v>
      </c>
      <c r="L30" s="2" t="s">
        <v>363</v>
      </c>
      <c r="M30" s="2" t="s">
        <v>364</v>
      </c>
      <c r="N30" s="2" t="s">
        <v>84</v>
      </c>
      <c r="O30" s="2" t="s">
        <v>365</v>
      </c>
      <c r="P30" s="2" t="s">
        <v>365</v>
      </c>
      <c r="Q30" s="2" t="s">
        <v>86</v>
      </c>
      <c r="R30" s="2">
        <v>42130.0</v>
      </c>
      <c r="S30" s="2" t="s">
        <v>87</v>
      </c>
      <c r="AD30" s="2" t="s">
        <v>88</v>
      </c>
      <c r="AE30" s="2" t="s">
        <v>89</v>
      </c>
      <c r="AF30" s="2" t="s">
        <v>366</v>
      </c>
      <c r="AG30" s="2" t="s">
        <v>141</v>
      </c>
      <c r="AH30" s="2">
        <v>9000.0</v>
      </c>
      <c r="AI30" s="2" t="s">
        <v>367</v>
      </c>
      <c r="AJ30" s="2" t="s">
        <v>93</v>
      </c>
      <c r="AK30" s="2">
        <v>12000.0</v>
      </c>
      <c r="AL30" s="2" t="s">
        <v>94</v>
      </c>
      <c r="AM30" s="2">
        <v>1.0</v>
      </c>
      <c r="AN30" s="2">
        <v>1.0</v>
      </c>
      <c r="AO30" s="2">
        <v>0.0</v>
      </c>
      <c r="AP30" s="2">
        <v>0.0</v>
      </c>
      <c r="AQ30" s="2">
        <v>0.0</v>
      </c>
      <c r="AR30" s="2">
        <v>0.0</v>
      </c>
      <c r="AS30" s="2">
        <v>0.0</v>
      </c>
      <c r="AT30" s="2" t="s">
        <v>122</v>
      </c>
      <c r="AU30" s="2">
        <v>30.0</v>
      </c>
      <c r="AV30" s="2">
        <v>0.0</v>
      </c>
      <c r="AW30" s="2">
        <v>23000.0</v>
      </c>
      <c r="AX30" s="2">
        <v>140.0</v>
      </c>
      <c r="AZ30" s="2">
        <v>45.0</v>
      </c>
      <c r="BA30" s="2">
        <v>156.0</v>
      </c>
      <c r="BB30" s="2" t="s">
        <v>98</v>
      </c>
      <c r="BD30" s="2" t="s">
        <v>98</v>
      </c>
      <c r="BF30" s="2" t="s">
        <v>98</v>
      </c>
      <c r="BG30" s="2" t="s">
        <v>143</v>
      </c>
      <c r="BH30" s="2" t="s">
        <v>144</v>
      </c>
      <c r="BI30" s="2" t="s">
        <v>206</v>
      </c>
      <c r="BJ30" s="2" t="s">
        <v>102</v>
      </c>
      <c r="BL30" s="2" t="s">
        <v>368</v>
      </c>
      <c r="BM30" s="2" t="s">
        <v>157</v>
      </c>
      <c r="BN30" s="2" t="s">
        <v>98</v>
      </c>
      <c r="BO30" s="2" t="s">
        <v>105</v>
      </c>
      <c r="BP30" s="2" t="s">
        <v>98</v>
      </c>
      <c r="BQ30" s="2" t="s">
        <v>105</v>
      </c>
      <c r="BR30" s="2" t="s">
        <v>128</v>
      </c>
      <c r="BS30" s="2" t="s">
        <v>107</v>
      </c>
      <c r="BT30" s="2" t="s">
        <v>110</v>
      </c>
      <c r="BU30" s="2" t="s">
        <v>108</v>
      </c>
      <c r="BV30" s="2" t="s">
        <v>109</v>
      </c>
      <c r="BW30" s="2" t="s">
        <v>111</v>
      </c>
      <c r="BX30" s="2" t="s">
        <v>108</v>
      </c>
      <c r="BY30" s="2" t="s">
        <v>108</v>
      </c>
      <c r="BZ30" s="2" t="s">
        <v>108</v>
      </c>
      <c r="CA30" s="2" t="s">
        <v>108</v>
      </c>
      <c r="CB30" s="2" t="s">
        <v>110</v>
      </c>
      <c r="CC30" s="2" t="s">
        <v>107</v>
      </c>
      <c r="CD30" s="2" t="s">
        <v>107</v>
      </c>
      <c r="CE30" s="2" t="s">
        <v>107</v>
      </c>
      <c r="CF30" s="2" t="s">
        <v>111</v>
      </c>
      <c r="CG30" s="2" t="s">
        <v>110</v>
      </c>
      <c r="CH30" s="2" t="s">
        <v>111</v>
      </c>
    </row>
    <row r="31">
      <c r="A31" s="1">
        <v>42907.4463153588</v>
      </c>
      <c r="B31" s="2">
        <v>31342.0</v>
      </c>
      <c r="C31" s="2" t="s">
        <v>77</v>
      </c>
      <c r="D31" s="2">
        <v>3.0</v>
      </c>
      <c r="E31" s="2" t="s">
        <v>255</v>
      </c>
      <c r="F31" s="2" t="s">
        <v>369</v>
      </c>
      <c r="G31" s="2" t="s">
        <v>370</v>
      </c>
      <c r="H31" s="2">
        <v>9.73026662E8</v>
      </c>
      <c r="I31" s="2" t="s">
        <v>371</v>
      </c>
      <c r="J31" s="2" t="s">
        <v>372</v>
      </c>
      <c r="K31" s="2" t="s">
        <v>84</v>
      </c>
      <c r="L31" s="2" t="s">
        <v>373</v>
      </c>
      <c r="M31" s="2" t="s">
        <v>374</v>
      </c>
      <c r="N31" s="2" t="s">
        <v>84</v>
      </c>
      <c r="O31" s="2" t="s">
        <v>134</v>
      </c>
      <c r="P31" s="2" t="s">
        <v>85</v>
      </c>
      <c r="Q31" s="2" t="s">
        <v>86</v>
      </c>
      <c r="R31" s="2">
        <v>42000.0</v>
      </c>
      <c r="S31" s="2" t="s">
        <v>87</v>
      </c>
      <c r="AD31" s="2" t="s">
        <v>88</v>
      </c>
      <c r="AE31" s="2" t="s">
        <v>89</v>
      </c>
      <c r="AF31" s="2" t="s">
        <v>375</v>
      </c>
      <c r="AG31" s="2" t="s">
        <v>93</v>
      </c>
      <c r="AH31" s="2">
        <v>15000.0</v>
      </c>
      <c r="AI31" s="2" t="s">
        <v>376</v>
      </c>
      <c r="AJ31" s="2" t="s">
        <v>93</v>
      </c>
      <c r="AK31" s="2">
        <v>15000.0</v>
      </c>
      <c r="AL31" s="2" t="s">
        <v>94</v>
      </c>
      <c r="AM31" s="2">
        <v>2.0</v>
      </c>
      <c r="AN31" s="2">
        <v>1.0</v>
      </c>
      <c r="AO31" s="2">
        <v>0.0</v>
      </c>
      <c r="AP31" s="2">
        <v>0.0</v>
      </c>
      <c r="AQ31" s="2">
        <v>1.0</v>
      </c>
      <c r="AR31" s="2">
        <v>0.0</v>
      </c>
      <c r="AS31" s="2">
        <v>1.0</v>
      </c>
      <c r="AT31" s="2" t="s">
        <v>166</v>
      </c>
      <c r="AU31" s="2">
        <v>5.0</v>
      </c>
      <c r="AV31" s="2">
        <v>0.0</v>
      </c>
      <c r="AW31" s="2">
        <v>2000.0</v>
      </c>
      <c r="AX31" s="2">
        <v>60.0</v>
      </c>
      <c r="AZ31" s="2">
        <v>48.0</v>
      </c>
      <c r="BA31" s="2">
        <v>163.0</v>
      </c>
      <c r="BB31" s="2" t="s">
        <v>98</v>
      </c>
      <c r="BD31" s="2" t="s">
        <v>98</v>
      </c>
      <c r="BF31" s="2" t="s">
        <v>98</v>
      </c>
      <c r="BG31" s="2" t="s">
        <v>143</v>
      </c>
      <c r="BH31" s="2" t="s">
        <v>223</v>
      </c>
      <c r="BI31" s="2" t="s">
        <v>101</v>
      </c>
      <c r="BJ31" s="2" t="s">
        <v>102</v>
      </c>
      <c r="BL31" s="2" t="s">
        <v>103</v>
      </c>
      <c r="BM31" s="2" t="s">
        <v>157</v>
      </c>
      <c r="BN31" s="2" t="s">
        <v>98</v>
      </c>
      <c r="BO31" s="2" t="s">
        <v>105</v>
      </c>
      <c r="BP31" s="2" t="s">
        <v>98</v>
      </c>
      <c r="BQ31" s="2" t="s">
        <v>105</v>
      </c>
      <c r="BR31" s="2" t="s">
        <v>128</v>
      </c>
      <c r="BS31" s="2" t="s">
        <v>109</v>
      </c>
      <c r="BT31" s="2" t="s">
        <v>107</v>
      </c>
      <c r="BU31" s="2" t="s">
        <v>111</v>
      </c>
      <c r="BV31" s="2" t="s">
        <v>109</v>
      </c>
      <c r="BW31" s="2" t="s">
        <v>107</v>
      </c>
      <c r="BX31" s="2" t="s">
        <v>108</v>
      </c>
      <c r="BY31" s="2" t="s">
        <v>109</v>
      </c>
      <c r="BZ31" s="2" t="s">
        <v>107</v>
      </c>
      <c r="CA31" s="2" t="s">
        <v>107</v>
      </c>
      <c r="CB31" s="2" t="s">
        <v>108</v>
      </c>
      <c r="CC31" s="2" t="s">
        <v>108</v>
      </c>
      <c r="CD31" s="2" t="s">
        <v>109</v>
      </c>
      <c r="CE31" s="2" t="s">
        <v>111</v>
      </c>
      <c r="CF31" s="2" t="s">
        <v>111</v>
      </c>
      <c r="CG31" s="2" t="s">
        <v>111</v>
      </c>
      <c r="CH31" s="2" t="s">
        <v>111</v>
      </c>
    </row>
    <row r="32">
      <c r="A32" s="1">
        <v>42907.45177712963</v>
      </c>
      <c r="B32" s="2">
        <v>31351.0</v>
      </c>
      <c r="C32" s="2" t="s">
        <v>77</v>
      </c>
      <c r="D32" s="2">
        <v>3.0</v>
      </c>
      <c r="E32" s="2" t="s">
        <v>255</v>
      </c>
      <c r="F32" s="2" t="s">
        <v>377</v>
      </c>
      <c r="G32" s="2" t="s">
        <v>378</v>
      </c>
      <c r="H32" s="2">
        <v>8.49521032E8</v>
      </c>
      <c r="I32" s="2" t="s">
        <v>379</v>
      </c>
      <c r="J32" s="2">
        <v>141.0</v>
      </c>
      <c r="K32" s="2">
        <v>8.0</v>
      </c>
      <c r="L32" s="2" t="s">
        <v>82</v>
      </c>
      <c r="M32" s="2" t="s">
        <v>83</v>
      </c>
      <c r="N32" s="2" t="s">
        <v>380</v>
      </c>
      <c r="O32" s="2" t="s">
        <v>85</v>
      </c>
      <c r="P32" s="2" t="s">
        <v>85</v>
      </c>
      <c r="Q32" s="2" t="s">
        <v>86</v>
      </c>
      <c r="R32" s="2">
        <v>42000.0</v>
      </c>
      <c r="S32" s="2" t="s">
        <v>87</v>
      </c>
      <c r="AD32" s="2" t="s">
        <v>88</v>
      </c>
      <c r="AE32" s="2" t="s">
        <v>89</v>
      </c>
      <c r="AF32" s="2" t="s">
        <v>381</v>
      </c>
      <c r="AG32" s="2" t="s">
        <v>93</v>
      </c>
      <c r="AH32" s="2">
        <v>0.0</v>
      </c>
      <c r="AI32" s="2" t="s">
        <v>382</v>
      </c>
      <c r="AJ32" s="2" t="s">
        <v>141</v>
      </c>
      <c r="AK32" s="2">
        <v>0.0</v>
      </c>
      <c r="AL32" s="2" t="s">
        <v>94</v>
      </c>
      <c r="AM32" s="2">
        <v>3.0</v>
      </c>
      <c r="AN32" s="2">
        <v>2.0</v>
      </c>
      <c r="AO32" s="2">
        <v>0.0</v>
      </c>
      <c r="AP32" s="2">
        <v>1.0</v>
      </c>
      <c r="AQ32" s="2">
        <v>0.0</v>
      </c>
      <c r="AR32" s="2">
        <v>1.0</v>
      </c>
      <c r="AS32" s="2">
        <v>2.0</v>
      </c>
      <c r="AT32" s="2" t="s">
        <v>166</v>
      </c>
      <c r="AU32" s="2">
        <v>15.0</v>
      </c>
      <c r="AV32" s="2">
        <v>0.0</v>
      </c>
      <c r="AW32" s="2">
        <v>4000.0</v>
      </c>
      <c r="AX32" s="2">
        <v>60.0</v>
      </c>
      <c r="AY32" s="2" t="s">
        <v>264</v>
      </c>
      <c r="AZ32" s="2">
        <v>40.0</v>
      </c>
      <c r="BA32" s="2">
        <v>153.0</v>
      </c>
      <c r="BB32" s="2" t="s">
        <v>98</v>
      </c>
      <c r="BD32" s="2" t="s">
        <v>98</v>
      </c>
      <c r="BE32" s="2"/>
      <c r="BF32" s="2" t="s">
        <v>98</v>
      </c>
      <c r="BG32" s="2" t="s">
        <v>167</v>
      </c>
      <c r="BH32" s="2" t="s">
        <v>100</v>
      </c>
      <c r="BI32" s="2" t="s">
        <v>101</v>
      </c>
      <c r="BJ32" s="2" t="s">
        <v>102</v>
      </c>
      <c r="BL32" s="2" t="s">
        <v>103</v>
      </c>
      <c r="BM32" s="2" t="s">
        <v>157</v>
      </c>
      <c r="BN32" s="2" t="s">
        <v>98</v>
      </c>
      <c r="BO32" s="2" t="s">
        <v>105</v>
      </c>
      <c r="BP32" s="2" t="s">
        <v>98</v>
      </c>
      <c r="BQ32" s="2" t="s">
        <v>105</v>
      </c>
      <c r="BR32" s="2" t="s">
        <v>128</v>
      </c>
      <c r="BS32" s="2" t="s">
        <v>109</v>
      </c>
      <c r="BT32" s="2" t="s">
        <v>108</v>
      </c>
      <c r="BU32" s="2" t="s">
        <v>111</v>
      </c>
      <c r="BV32" s="2" t="s">
        <v>107</v>
      </c>
      <c r="BW32" s="2" t="s">
        <v>109</v>
      </c>
      <c r="BX32" s="2" t="s">
        <v>107</v>
      </c>
      <c r="BY32" s="2" t="s">
        <v>109</v>
      </c>
      <c r="BZ32" s="2" t="s">
        <v>108</v>
      </c>
      <c r="CA32" s="2" t="s">
        <v>109</v>
      </c>
      <c r="CB32" s="2" t="s">
        <v>110</v>
      </c>
      <c r="CC32" s="2" t="s">
        <v>109</v>
      </c>
      <c r="CD32" s="2" t="s">
        <v>109</v>
      </c>
      <c r="CE32" s="2" t="s">
        <v>108</v>
      </c>
      <c r="CF32" s="2" t="s">
        <v>108</v>
      </c>
      <c r="CG32" s="2" t="s">
        <v>108</v>
      </c>
      <c r="CH32" s="2" t="s">
        <v>110</v>
      </c>
    </row>
    <row r="33">
      <c r="A33" s="1">
        <v>42907.445150659725</v>
      </c>
      <c r="B33" s="2">
        <v>31366.0</v>
      </c>
      <c r="C33" s="2" t="s">
        <v>77</v>
      </c>
      <c r="D33" s="2">
        <v>3.0</v>
      </c>
      <c r="E33" s="2" t="s">
        <v>255</v>
      </c>
      <c r="F33" s="2" t="s">
        <v>383</v>
      </c>
      <c r="G33" s="2" t="s">
        <v>384</v>
      </c>
      <c r="H33" s="2">
        <v>9.01930402E8</v>
      </c>
      <c r="I33" s="2" t="s">
        <v>385</v>
      </c>
      <c r="J33" s="2">
        <v>559.0</v>
      </c>
      <c r="K33" s="2">
        <v>2.0</v>
      </c>
      <c r="L33" s="2" t="s">
        <v>386</v>
      </c>
      <c r="M33" s="2" t="s">
        <v>84</v>
      </c>
      <c r="N33" s="2" t="s">
        <v>84</v>
      </c>
      <c r="O33" s="2" t="s">
        <v>150</v>
      </c>
      <c r="P33" s="2" t="s">
        <v>85</v>
      </c>
      <c r="Q33" s="2" t="s">
        <v>86</v>
      </c>
      <c r="R33" s="2">
        <v>42000.0</v>
      </c>
      <c r="S33" s="2" t="s">
        <v>87</v>
      </c>
      <c r="AD33" s="2" t="s">
        <v>88</v>
      </c>
      <c r="AE33" s="2" t="s">
        <v>89</v>
      </c>
      <c r="AF33" s="2" t="s">
        <v>387</v>
      </c>
      <c r="AG33" s="2" t="s">
        <v>91</v>
      </c>
      <c r="AH33" s="2">
        <v>6000.0</v>
      </c>
      <c r="AI33" s="2" t="s">
        <v>388</v>
      </c>
      <c r="AJ33" s="2" t="s">
        <v>91</v>
      </c>
      <c r="AK33" s="2">
        <v>10000.0</v>
      </c>
      <c r="AL33" s="2" t="s">
        <v>94</v>
      </c>
      <c r="AM33" s="2">
        <v>2.0</v>
      </c>
      <c r="AN33" s="2">
        <v>2.0</v>
      </c>
      <c r="AO33" s="2">
        <v>1.0</v>
      </c>
      <c r="AP33" s="2">
        <v>0.0</v>
      </c>
      <c r="AQ33" s="2">
        <v>0.0</v>
      </c>
      <c r="AR33" s="2">
        <v>0.0</v>
      </c>
      <c r="AS33" s="2">
        <v>0.0</v>
      </c>
      <c r="AT33" s="2" t="s">
        <v>95</v>
      </c>
      <c r="AU33" s="2">
        <v>10.0</v>
      </c>
      <c r="AV33" s="2">
        <v>0.0</v>
      </c>
      <c r="AW33" s="2">
        <v>5000.0</v>
      </c>
      <c r="AX33" s="2">
        <v>100.0</v>
      </c>
      <c r="AZ33" s="2">
        <v>55.0</v>
      </c>
      <c r="BA33" s="2">
        <v>167.0</v>
      </c>
      <c r="BB33" s="2" t="s">
        <v>98</v>
      </c>
      <c r="BD33" s="2" t="s">
        <v>98</v>
      </c>
      <c r="BF33" s="2" t="s">
        <v>98</v>
      </c>
      <c r="BG33" s="2" t="s">
        <v>143</v>
      </c>
      <c r="BH33" s="2" t="s">
        <v>223</v>
      </c>
      <c r="BI33" s="2" t="s">
        <v>101</v>
      </c>
      <c r="BJ33" s="2" t="s">
        <v>102</v>
      </c>
      <c r="BL33" s="2" t="s">
        <v>103</v>
      </c>
      <c r="BM33" s="2" t="s">
        <v>127</v>
      </c>
      <c r="BN33" s="2" t="s">
        <v>98</v>
      </c>
      <c r="BO33" s="2" t="s">
        <v>105</v>
      </c>
      <c r="BP33" s="2" t="s">
        <v>98</v>
      </c>
      <c r="BQ33" s="2" t="s">
        <v>98</v>
      </c>
      <c r="BR33" s="2" t="s">
        <v>158</v>
      </c>
      <c r="BS33" s="2" t="s">
        <v>108</v>
      </c>
      <c r="BT33" s="2" t="s">
        <v>110</v>
      </c>
      <c r="BU33" s="2" t="s">
        <v>107</v>
      </c>
      <c r="BV33" s="2" t="s">
        <v>107</v>
      </c>
      <c r="BW33" s="2" t="s">
        <v>108</v>
      </c>
      <c r="BX33" s="2" t="s">
        <v>108</v>
      </c>
      <c r="BY33" s="2" t="s">
        <v>107</v>
      </c>
      <c r="BZ33" s="2" t="s">
        <v>108</v>
      </c>
      <c r="CA33" s="2" t="s">
        <v>108</v>
      </c>
      <c r="CB33" s="2" t="s">
        <v>108</v>
      </c>
      <c r="CC33" s="2" t="s">
        <v>107</v>
      </c>
      <c r="CD33" s="2" t="s">
        <v>107</v>
      </c>
      <c r="CE33" s="2" t="s">
        <v>110</v>
      </c>
      <c r="CF33" s="2" t="s">
        <v>111</v>
      </c>
      <c r="CG33" s="2" t="s">
        <v>111</v>
      </c>
      <c r="CH33" s="2" t="s">
        <v>111</v>
      </c>
    </row>
    <row r="34">
      <c r="A34" s="1">
        <v>42907.44953391203</v>
      </c>
      <c r="B34" s="2">
        <v>31400.0</v>
      </c>
      <c r="C34" s="2" t="s">
        <v>77</v>
      </c>
      <c r="D34" s="2">
        <v>3.0</v>
      </c>
      <c r="E34" s="2" t="s">
        <v>255</v>
      </c>
      <c r="F34" s="2" t="s">
        <v>389</v>
      </c>
      <c r="G34" s="2" t="s">
        <v>390</v>
      </c>
      <c r="H34" s="2">
        <v>9.8636364E8</v>
      </c>
      <c r="I34" s="2" t="s">
        <v>391</v>
      </c>
      <c r="J34" s="2">
        <v>244.0</v>
      </c>
      <c r="K34" s="2">
        <v>6.0</v>
      </c>
      <c r="L34" s="2" t="s">
        <v>392</v>
      </c>
      <c r="M34" s="2" t="s">
        <v>393</v>
      </c>
      <c r="N34" s="2" t="s">
        <v>84</v>
      </c>
      <c r="O34" s="2" t="s">
        <v>394</v>
      </c>
      <c r="P34" s="2" t="s">
        <v>395</v>
      </c>
      <c r="Q34" s="2" t="s">
        <v>86</v>
      </c>
      <c r="R34" s="2">
        <v>42210.0</v>
      </c>
      <c r="S34" s="2" t="s">
        <v>135</v>
      </c>
      <c r="U34" s="2">
        <v>245.0</v>
      </c>
      <c r="V34" s="2">
        <v>6.0</v>
      </c>
      <c r="W34" s="2" t="s">
        <v>392</v>
      </c>
      <c r="X34" s="2" t="s">
        <v>396</v>
      </c>
      <c r="Y34" s="2" t="s">
        <v>84</v>
      </c>
      <c r="Z34" s="2" t="s">
        <v>394</v>
      </c>
      <c r="AA34" s="2" t="s">
        <v>395</v>
      </c>
      <c r="AB34" s="2" t="s">
        <v>86</v>
      </c>
      <c r="AC34" s="2">
        <v>42210.0</v>
      </c>
      <c r="AD34" s="2" t="s">
        <v>288</v>
      </c>
      <c r="AE34" s="2" t="s">
        <v>242</v>
      </c>
      <c r="AF34" s="2" t="s">
        <v>397</v>
      </c>
      <c r="AG34" s="2" t="s">
        <v>119</v>
      </c>
      <c r="AH34" s="2">
        <v>12000.0</v>
      </c>
      <c r="AI34" s="2" t="s">
        <v>398</v>
      </c>
      <c r="AJ34" s="2" t="s">
        <v>121</v>
      </c>
      <c r="AK34" s="2">
        <v>0.0</v>
      </c>
      <c r="AL34" s="2" t="s">
        <v>165</v>
      </c>
      <c r="AM34" s="2">
        <v>1.0</v>
      </c>
      <c r="AN34" s="2">
        <v>1.0</v>
      </c>
      <c r="AO34" s="2">
        <v>0.0</v>
      </c>
      <c r="AP34" s="2">
        <v>0.0</v>
      </c>
      <c r="AQ34" s="2">
        <v>0.0</v>
      </c>
      <c r="AR34" s="2">
        <v>0.0</v>
      </c>
      <c r="AS34" s="2">
        <v>1.0</v>
      </c>
      <c r="AT34" s="2" t="s">
        <v>122</v>
      </c>
      <c r="AU34" s="2">
        <v>35.0</v>
      </c>
      <c r="AV34" s="2">
        <v>0.0</v>
      </c>
      <c r="AW34" s="2">
        <v>30000.0</v>
      </c>
      <c r="AX34" s="2">
        <v>60.0</v>
      </c>
      <c r="AY34" s="2" t="s">
        <v>399</v>
      </c>
      <c r="AZ34" s="2">
        <v>60.0</v>
      </c>
      <c r="BA34" s="2">
        <v>165.0</v>
      </c>
      <c r="BB34" s="2" t="s">
        <v>98</v>
      </c>
      <c r="BD34" s="2" t="s">
        <v>98</v>
      </c>
      <c r="BF34" s="2" t="s">
        <v>98</v>
      </c>
      <c r="BG34" s="2" t="s">
        <v>143</v>
      </c>
      <c r="BH34" s="2" t="s">
        <v>100</v>
      </c>
      <c r="BI34" s="2" t="s">
        <v>101</v>
      </c>
      <c r="BJ34" s="2" t="s">
        <v>102</v>
      </c>
      <c r="BL34" s="2" t="s">
        <v>103</v>
      </c>
      <c r="BM34" s="2" t="s">
        <v>127</v>
      </c>
      <c r="BN34" s="2" t="s">
        <v>98</v>
      </c>
      <c r="BO34" s="2" t="s">
        <v>98</v>
      </c>
      <c r="BP34" s="2" t="s">
        <v>105</v>
      </c>
      <c r="BQ34" s="2" t="s">
        <v>105</v>
      </c>
      <c r="BR34" s="2" t="s">
        <v>158</v>
      </c>
      <c r="BS34" s="2" t="s">
        <v>108</v>
      </c>
      <c r="BT34" s="2" t="s">
        <v>110</v>
      </c>
      <c r="BU34" s="2" t="s">
        <v>111</v>
      </c>
      <c r="BV34" s="2" t="s">
        <v>107</v>
      </c>
      <c r="BW34" s="2" t="s">
        <v>108</v>
      </c>
      <c r="BX34" s="2" t="s">
        <v>110</v>
      </c>
      <c r="BY34" s="2" t="s">
        <v>107</v>
      </c>
      <c r="BZ34" s="2" t="s">
        <v>108</v>
      </c>
      <c r="CA34" s="2" t="s">
        <v>107</v>
      </c>
      <c r="CB34" s="2" t="s">
        <v>110</v>
      </c>
      <c r="CC34" s="2" t="s">
        <v>107</v>
      </c>
      <c r="CD34" s="2" t="s">
        <v>108</v>
      </c>
      <c r="CE34" s="2" t="s">
        <v>108</v>
      </c>
      <c r="CF34" s="2" t="s">
        <v>108</v>
      </c>
      <c r="CG34" s="2" t="s">
        <v>110</v>
      </c>
      <c r="CH34" s="2" t="s">
        <v>110</v>
      </c>
    </row>
    <row r="35">
      <c r="A35" s="1">
        <v>42907.44741252315</v>
      </c>
      <c r="B35" s="2">
        <v>31440.0</v>
      </c>
      <c r="C35" s="2" t="s">
        <v>77</v>
      </c>
      <c r="D35" s="2">
        <v>3.0</v>
      </c>
      <c r="E35" s="2" t="s">
        <v>255</v>
      </c>
      <c r="F35" s="2" t="s">
        <v>400</v>
      </c>
      <c r="G35" s="2" t="s">
        <v>401</v>
      </c>
      <c r="H35" s="2">
        <v>9.3436271E8</v>
      </c>
      <c r="I35" s="2" t="s">
        <v>402</v>
      </c>
      <c r="J35" s="2">
        <v>90.0</v>
      </c>
      <c r="K35" s="2">
        <v>2.0</v>
      </c>
      <c r="L35" s="2" t="s">
        <v>403</v>
      </c>
      <c r="M35" s="2" t="s">
        <v>83</v>
      </c>
      <c r="N35" s="2" t="s">
        <v>84</v>
      </c>
      <c r="O35" s="2" t="s">
        <v>404</v>
      </c>
      <c r="P35" s="2" t="s">
        <v>85</v>
      </c>
      <c r="Q35" s="2" t="s">
        <v>86</v>
      </c>
      <c r="R35" s="2">
        <v>42100.0</v>
      </c>
      <c r="S35" s="2" t="s">
        <v>87</v>
      </c>
      <c r="AD35" s="2" t="s">
        <v>88</v>
      </c>
      <c r="AE35" s="2" t="s">
        <v>89</v>
      </c>
      <c r="AF35" s="2" t="s">
        <v>405</v>
      </c>
      <c r="AG35" s="2" t="s">
        <v>93</v>
      </c>
      <c r="AH35" s="2">
        <v>12000.0</v>
      </c>
      <c r="AI35" s="2" t="s">
        <v>406</v>
      </c>
      <c r="AJ35" s="2" t="s">
        <v>93</v>
      </c>
      <c r="AK35" s="2">
        <v>12000.0</v>
      </c>
      <c r="AL35" s="2" t="s">
        <v>94</v>
      </c>
      <c r="AM35" s="2">
        <v>2.0</v>
      </c>
      <c r="AN35" s="2">
        <v>2.0</v>
      </c>
      <c r="AO35" s="2">
        <v>1.0</v>
      </c>
      <c r="AP35" s="2">
        <v>0.0</v>
      </c>
      <c r="AQ35" s="2">
        <v>0.0</v>
      </c>
      <c r="AR35" s="2">
        <v>0.0</v>
      </c>
      <c r="AS35" s="2">
        <v>0.0</v>
      </c>
      <c r="AT35" s="2" t="s">
        <v>95</v>
      </c>
      <c r="AU35" s="2">
        <v>40.0</v>
      </c>
      <c r="AV35" s="2">
        <v>0.0</v>
      </c>
      <c r="AW35" s="2">
        <v>27000.0</v>
      </c>
      <c r="AX35" s="2">
        <v>70.0</v>
      </c>
      <c r="AY35" s="2" t="s">
        <v>264</v>
      </c>
      <c r="AZ35" s="2">
        <v>48.0</v>
      </c>
      <c r="BA35" s="2">
        <v>163.0</v>
      </c>
      <c r="BB35" s="2" t="s">
        <v>98</v>
      </c>
      <c r="BD35" s="2" t="s">
        <v>98</v>
      </c>
      <c r="BF35" s="2" t="s">
        <v>98</v>
      </c>
      <c r="BG35" s="2" t="s">
        <v>143</v>
      </c>
      <c r="BH35" s="2" t="s">
        <v>144</v>
      </c>
      <c r="BI35" s="2" t="s">
        <v>291</v>
      </c>
      <c r="BJ35" s="2" t="s">
        <v>102</v>
      </c>
      <c r="BL35" s="2" t="s">
        <v>103</v>
      </c>
      <c r="BM35" s="2" t="s">
        <v>127</v>
      </c>
      <c r="BN35" s="2" t="s">
        <v>98</v>
      </c>
      <c r="BO35" s="2" t="s">
        <v>105</v>
      </c>
      <c r="BP35" s="2" t="s">
        <v>98</v>
      </c>
      <c r="BQ35" s="2" t="s">
        <v>105</v>
      </c>
      <c r="BR35" s="2" t="s">
        <v>128</v>
      </c>
      <c r="BS35" s="2" t="s">
        <v>109</v>
      </c>
      <c r="BT35" s="2" t="s">
        <v>108</v>
      </c>
      <c r="BU35" s="2" t="s">
        <v>110</v>
      </c>
      <c r="BV35" s="2" t="s">
        <v>107</v>
      </c>
      <c r="BW35" s="2" t="s">
        <v>109</v>
      </c>
      <c r="BX35" s="2" t="s">
        <v>109</v>
      </c>
      <c r="BY35" s="2" t="s">
        <v>107</v>
      </c>
      <c r="BZ35" s="2" t="s">
        <v>109</v>
      </c>
      <c r="CA35" s="2" t="s">
        <v>107</v>
      </c>
      <c r="CB35" s="2" t="s">
        <v>109</v>
      </c>
      <c r="CC35" s="2" t="s">
        <v>109</v>
      </c>
      <c r="CD35" s="2" t="s">
        <v>109</v>
      </c>
      <c r="CE35" s="2" t="s">
        <v>108</v>
      </c>
      <c r="CF35" s="2" t="s">
        <v>108</v>
      </c>
      <c r="CG35" s="2" t="s">
        <v>110</v>
      </c>
      <c r="CH35" s="2" t="s">
        <v>111</v>
      </c>
    </row>
    <row r="36">
      <c r="A36" s="1">
        <v>42907.45534398148</v>
      </c>
      <c r="B36" s="2">
        <v>31449.0</v>
      </c>
      <c r="C36" s="2" t="s">
        <v>77</v>
      </c>
      <c r="D36" s="2">
        <v>3.0</v>
      </c>
      <c r="E36" s="2" t="s">
        <v>255</v>
      </c>
      <c r="F36" s="2" t="s">
        <v>407</v>
      </c>
      <c r="G36" s="2" t="s">
        <v>408</v>
      </c>
      <c r="H36" s="2">
        <v>8.96644816E8</v>
      </c>
      <c r="I36" s="2" t="s">
        <v>409</v>
      </c>
      <c r="J36" s="2" t="s">
        <v>410</v>
      </c>
      <c r="K36" s="2">
        <v>7.0</v>
      </c>
      <c r="L36" s="2" t="s">
        <v>341</v>
      </c>
      <c r="M36" s="2" t="s">
        <v>341</v>
      </c>
      <c r="N36" s="2">
        <v>11.0</v>
      </c>
      <c r="O36" s="2" t="s">
        <v>85</v>
      </c>
      <c r="P36" s="2" t="s">
        <v>85</v>
      </c>
      <c r="Q36" s="2" t="s">
        <v>86</v>
      </c>
      <c r="R36" s="2">
        <v>42000.0</v>
      </c>
      <c r="S36" s="2" t="s">
        <v>135</v>
      </c>
      <c r="T36" s="2" t="s">
        <v>411</v>
      </c>
      <c r="U36" s="2" t="s">
        <v>410</v>
      </c>
      <c r="V36" s="2">
        <v>7.0</v>
      </c>
      <c r="W36" s="2" t="s">
        <v>341</v>
      </c>
      <c r="X36" s="2" t="s">
        <v>341</v>
      </c>
      <c r="Y36" s="2">
        <v>11.0</v>
      </c>
      <c r="Z36" s="2" t="s">
        <v>85</v>
      </c>
      <c r="AA36" s="2" t="s">
        <v>85</v>
      </c>
      <c r="AB36" s="2" t="s">
        <v>86</v>
      </c>
      <c r="AC36" s="2">
        <v>42000.0</v>
      </c>
      <c r="AD36" s="2" t="s">
        <v>412</v>
      </c>
      <c r="AE36" s="2" t="s">
        <v>89</v>
      </c>
      <c r="AF36" s="2" t="s">
        <v>413</v>
      </c>
      <c r="AG36" s="2" t="s">
        <v>93</v>
      </c>
      <c r="AH36" s="2">
        <v>9000.0</v>
      </c>
      <c r="AI36" s="2" t="s">
        <v>414</v>
      </c>
      <c r="AJ36" s="2" t="s">
        <v>121</v>
      </c>
      <c r="AK36" s="2">
        <v>0.0</v>
      </c>
      <c r="AL36" s="2" t="s">
        <v>94</v>
      </c>
      <c r="AM36" s="2">
        <v>3.0</v>
      </c>
      <c r="AN36" s="2">
        <v>3.0</v>
      </c>
      <c r="AO36" s="2">
        <v>0.0</v>
      </c>
      <c r="AP36" s="2">
        <v>2.0</v>
      </c>
      <c r="AQ36" s="2">
        <v>0.0</v>
      </c>
      <c r="AR36" s="2">
        <v>0.0</v>
      </c>
      <c r="AS36" s="2">
        <v>0.0</v>
      </c>
      <c r="AT36" s="2" t="s">
        <v>166</v>
      </c>
      <c r="AU36" s="2">
        <v>10.0</v>
      </c>
      <c r="AV36" s="2">
        <v>0.0</v>
      </c>
      <c r="AW36" s="2">
        <v>1300.0</v>
      </c>
      <c r="AX36" s="2">
        <v>70.0</v>
      </c>
      <c r="AY36" s="2" t="s">
        <v>254</v>
      </c>
      <c r="AZ36" s="2">
        <v>37.0</v>
      </c>
      <c r="BA36" s="2">
        <v>150.0</v>
      </c>
      <c r="BB36" s="2" t="s">
        <v>98</v>
      </c>
      <c r="BD36" s="2" t="s">
        <v>98</v>
      </c>
      <c r="BF36" s="2" t="s">
        <v>98</v>
      </c>
      <c r="BG36" s="2" t="s">
        <v>167</v>
      </c>
      <c r="BH36" s="2" t="s">
        <v>276</v>
      </c>
      <c r="BI36" s="2" t="s">
        <v>101</v>
      </c>
      <c r="BJ36" s="2" t="s">
        <v>102</v>
      </c>
      <c r="BL36" s="2" t="s">
        <v>103</v>
      </c>
      <c r="BM36" s="2" t="s">
        <v>336</v>
      </c>
      <c r="BN36" s="2" t="s">
        <v>98</v>
      </c>
      <c r="BO36" s="2" t="s">
        <v>105</v>
      </c>
      <c r="BP36" s="2" t="s">
        <v>98</v>
      </c>
      <c r="BQ36" s="2" t="s">
        <v>105</v>
      </c>
      <c r="BR36" s="2" t="s">
        <v>128</v>
      </c>
      <c r="BS36" s="2" t="s">
        <v>110</v>
      </c>
      <c r="BT36" s="2" t="s">
        <v>108</v>
      </c>
      <c r="BU36" s="2" t="s">
        <v>107</v>
      </c>
      <c r="BV36" s="2" t="s">
        <v>109</v>
      </c>
      <c r="BW36" s="2" t="s">
        <v>109</v>
      </c>
      <c r="BX36" s="2" t="s">
        <v>111</v>
      </c>
      <c r="BY36" s="2" t="s">
        <v>108</v>
      </c>
      <c r="BZ36" s="2" t="s">
        <v>107</v>
      </c>
      <c r="CA36" s="2" t="s">
        <v>107</v>
      </c>
      <c r="CB36" s="2" t="s">
        <v>108</v>
      </c>
      <c r="CC36" s="2" t="s">
        <v>107</v>
      </c>
      <c r="CD36" s="2" t="s">
        <v>107</v>
      </c>
      <c r="CE36" s="2" t="s">
        <v>108</v>
      </c>
      <c r="CF36" s="2" t="s">
        <v>108</v>
      </c>
      <c r="CG36" s="2" t="s">
        <v>111</v>
      </c>
      <c r="CH36" s="2" t="s">
        <v>111</v>
      </c>
    </row>
    <row r="37">
      <c r="A37" s="1">
        <v>42907.44582969908</v>
      </c>
      <c r="B37" s="2">
        <v>31459.0</v>
      </c>
      <c r="C37" s="2" t="s">
        <v>77</v>
      </c>
      <c r="D37" s="2">
        <v>3.0</v>
      </c>
      <c r="E37" s="2" t="s">
        <v>255</v>
      </c>
      <c r="F37" s="2" t="s">
        <v>415</v>
      </c>
      <c r="G37" s="2" t="s">
        <v>416</v>
      </c>
      <c r="H37" s="2">
        <v>9.86406729E8</v>
      </c>
      <c r="I37" s="2" t="s">
        <v>417</v>
      </c>
      <c r="J37" s="2">
        <v>148.0</v>
      </c>
      <c r="K37" s="2">
        <v>4.0</v>
      </c>
      <c r="L37" s="2" t="s">
        <v>418</v>
      </c>
      <c r="M37" s="2" t="s">
        <v>393</v>
      </c>
      <c r="N37" s="2" t="s">
        <v>84</v>
      </c>
      <c r="O37" s="2" t="s">
        <v>419</v>
      </c>
      <c r="P37" s="2" t="s">
        <v>85</v>
      </c>
      <c r="Q37" s="2" t="s">
        <v>86</v>
      </c>
      <c r="R37" s="2">
        <v>42000.0</v>
      </c>
      <c r="S37" s="2" t="s">
        <v>87</v>
      </c>
      <c r="AD37" s="2" t="s">
        <v>236</v>
      </c>
      <c r="AE37" s="2" t="s">
        <v>420</v>
      </c>
      <c r="AF37" s="2" t="s">
        <v>421</v>
      </c>
      <c r="AG37" s="2" t="s">
        <v>93</v>
      </c>
      <c r="AH37" s="2">
        <v>15000.0</v>
      </c>
      <c r="AI37" s="2" t="s">
        <v>422</v>
      </c>
      <c r="AJ37" s="2" t="s">
        <v>93</v>
      </c>
      <c r="AK37" s="2">
        <v>15000.0</v>
      </c>
      <c r="AL37" s="2" t="s">
        <v>94</v>
      </c>
      <c r="AM37" s="2">
        <v>3.0</v>
      </c>
      <c r="AN37" s="2">
        <v>3.0</v>
      </c>
      <c r="AO37" s="2">
        <v>2.0</v>
      </c>
      <c r="AP37" s="2">
        <v>0.0</v>
      </c>
      <c r="AQ37" s="2">
        <v>0.0</v>
      </c>
      <c r="AR37" s="2">
        <v>0.0</v>
      </c>
      <c r="AS37" s="2">
        <v>0.0</v>
      </c>
      <c r="AT37" s="2" t="s">
        <v>95</v>
      </c>
      <c r="AU37" s="2">
        <v>10.0</v>
      </c>
      <c r="AV37" s="2">
        <v>0.0</v>
      </c>
      <c r="AW37" s="2">
        <v>3000.0</v>
      </c>
      <c r="AX37" s="2">
        <v>100.0</v>
      </c>
      <c r="AY37" s="2" t="s">
        <v>231</v>
      </c>
      <c r="AZ37" s="2">
        <v>52.0</v>
      </c>
      <c r="BA37" s="2">
        <v>158.0</v>
      </c>
      <c r="BB37" s="2" t="s">
        <v>98</v>
      </c>
      <c r="BD37" s="2" t="s">
        <v>98</v>
      </c>
      <c r="BF37" s="2" t="s">
        <v>98</v>
      </c>
      <c r="BG37" s="2" t="s">
        <v>143</v>
      </c>
      <c r="BH37" s="2" t="s">
        <v>144</v>
      </c>
      <c r="BI37" s="2" t="s">
        <v>206</v>
      </c>
      <c r="BJ37" s="2" t="s">
        <v>102</v>
      </c>
      <c r="BL37" s="2" t="s">
        <v>103</v>
      </c>
      <c r="BM37" s="2" t="s">
        <v>207</v>
      </c>
      <c r="BN37" s="2" t="s">
        <v>98</v>
      </c>
      <c r="BO37" s="2" t="s">
        <v>105</v>
      </c>
      <c r="BP37" s="2" t="s">
        <v>98</v>
      </c>
      <c r="BQ37" s="2" t="s">
        <v>105</v>
      </c>
      <c r="BR37" s="2" t="s">
        <v>128</v>
      </c>
      <c r="BS37" s="2" t="s">
        <v>107</v>
      </c>
      <c r="BT37" s="2" t="s">
        <v>108</v>
      </c>
      <c r="BU37" s="2" t="s">
        <v>108</v>
      </c>
      <c r="BV37" s="2" t="s">
        <v>109</v>
      </c>
      <c r="BW37" s="2" t="s">
        <v>109</v>
      </c>
      <c r="BX37" s="2" t="s">
        <v>107</v>
      </c>
      <c r="BY37" s="2" t="s">
        <v>109</v>
      </c>
      <c r="BZ37" s="2" t="s">
        <v>107</v>
      </c>
      <c r="CA37" s="2" t="s">
        <v>107</v>
      </c>
      <c r="CB37" s="2" t="s">
        <v>108</v>
      </c>
      <c r="CC37" s="2" t="s">
        <v>107</v>
      </c>
      <c r="CD37" s="2" t="s">
        <v>107</v>
      </c>
      <c r="CE37" s="2" t="s">
        <v>108</v>
      </c>
      <c r="CF37" s="2" t="s">
        <v>108</v>
      </c>
      <c r="CG37" s="2" t="s">
        <v>108</v>
      </c>
      <c r="CH37" s="2" t="s">
        <v>108</v>
      </c>
    </row>
    <row r="38">
      <c r="A38" s="1">
        <v>42907.44614438657</v>
      </c>
      <c r="B38" s="2">
        <v>33486.0</v>
      </c>
      <c r="C38" s="2" t="s">
        <v>77</v>
      </c>
      <c r="D38" s="2">
        <v>3.0</v>
      </c>
      <c r="E38" s="2" t="s">
        <v>255</v>
      </c>
      <c r="F38" s="2" t="s">
        <v>423</v>
      </c>
      <c r="G38" s="2" t="s">
        <v>424</v>
      </c>
      <c r="H38" s="2">
        <v>9.5543742E8</v>
      </c>
      <c r="I38" s="2" t="s">
        <v>425</v>
      </c>
      <c r="J38" s="2">
        <v>278.0</v>
      </c>
      <c r="K38" s="2">
        <v>4.0</v>
      </c>
      <c r="L38" s="2" t="s">
        <v>426</v>
      </c>
      <c r="O38" s="2" t="s">
        <v>427</v>
      </c>
      <c r="P38" s="2" t="s">
        <v>428</v>
      </c>
      <c r="Q38" s="2" t="s">
        <v>86</v>
      </c>
      <c r="R38" s="2">
        <v>42150.0</v>
      </c>
      <c r="S38" s="2" t="s">
        <v>87</v>
      </c>
      <c r="AD38" s="2" t="s">
        <v>88</v>
      </c>
      <c r="AE38" s="2" t="s">
        <v>89</v>
      </c>
      <c r="AF38" s="2" t="s">
        <v>429</v>
      </c>
      <c r="AG38" s="2" t="s">
        <v>91</v>
      </c>
      <c r="AH38" s="2">
        <v>15000.0</v>
      </c>
      <c r="AI38" s="2" t="s">
        <v>430</v>
      </c>
      <c r="AJ38" s="2" t="s">
        <v>91</v>
      </c>
      <c r="AK38" s="2">
        <v>15000.0</v>
      </c>
      <c r="AL38" s="2" t="s">
        <v>94</v>
      </c>
      <c r="AM38" s="2">
        <v>2.0</v>
      </c>
      <c r="AN38" s="2">
        <v>2.0</v>
      </c>
      <c r="AO38" s="2">
        <v>0.0</v>
      </c>
      <c r="AP38" s="2">
        <v>1.0</v>
      </c>
      <c r="AQ38" s="2">
        <v>0.0</v>
      </c>
      <c r="AR38" s="2">
        <v>0.0</v>
      </c>
      <c r="AS38" s="2">
        <v>1.0</v>
      </c>
      <c r="AT38" s="2" t="s">
        <v>95</v>
      </c>
      <c r="AU38" s="2">
        <v>5.0</v>
      </c>
      <c r="AV38" s="2">
        <v>0.0</v>
      </c>
      <c r="AW38" s="2">
        <v>500.0</v>
      </c>
      <c r="AX38" s="2">
        <v>100.0</v>
      </c>
      <c r="AZ38" s="2">
        <v>40.0</v>
      </c>
      <c r="BA38" s="2">
        <v>157.0</v>
      </c>
      <c r="BB38" s="2" t="s">
        <v>98</v>
      </c>
      <c r="BD38" s="2" t="s">
        <v>98</v>
      </c>
      <c r="BF38" s="2" t="s">
        <v>98</v>
      </c>
      <c r="BG38" s="2" t="s">
        <v>167</v>
      </c>
      <c r="BH38" s="2" t="s">
        <v>276</v>
      </c>
      <c r="BI38" s="2" t="s">
        <v>156</v>
      </c>
      <c r="BJ38" s="2" t="s">
        <v>102</v>
      </c>
      <c r="BL38" s="2" t="s">
        <v>103</v>
      </c>
      <c r="BM38" s="2" t="s">
        <v>157</v>
      </c>
      <c r="BN38" s="2" t="s">
        <v>98</v>
      </c>
      <c r="BO38" s="2" t="s">
        <v>105</v>
      </c>
      <c r="BP38" s="2" t="s">
        <v>98</v>
      </c>
      <c r="BQ38" s="2" t="s">
        <v>98</v>
      </c>
      <c r="BR38" s="2" t="s">
        <v>158</v>
      </c>
      <c r="BS38" s="2" t="s">
        <v>108</v>
      </c>
      <c r="BT38" s="2" t="s">
        <v>108</v>
      </c>
      <c r="BU38" s="2" t="s">
        <v>108</v>
      </c>
      <c r="BV38" s="2" t="s">
        <v>107</v>
      </c>
      <c r="BW38" s="2" t="s">
        <v>108</v>
      </c>
      <c r="BX38" s="2" t="s">
        <v>111</v>
      </c>
      <c r="BY38" s="2" t="s">
        <v>107</v>
      </c>
      <c r="BZ38" s="2" t="s">
        <v>108</v>
      </c>
      <c r="CA38" s="2" t="s">
        <v>108</v>
      </c>
      <c r="CB38" s="2" t="s">
        <v>108</v>
      </c>
      <c r="CC38" s="2" t="s">
        <v>108</v>
      </c>
      <c r="CD38" s="2" t="s">
        <v>108</v>
      </c>
      <c r="CE38" s="2" t="s">
        <v>110</v>
      </c>
      <c r="CF38" s="2" t="s">
        <v>111</v>
      </c>
      <c r="CG38" s="2" t="s">
        <v>111</v>
      </c>
      <c r="CH38" s="2" t="s">
        <v>111</v>
      </c>
    </row>
    <row r="39">
      <c r="A39" s="1">
        <v>42907.448348460646</v>
      </c>
      <c r="B39" s="2">
        <v>33494.0</v>
      </c>
      <c r="C39" s="2" t="s">
        <v>77</v>
      </c>
      <c r="D39" s="2">
        <v>3.0</v>
      </c>
      <c r="E39" s="2" t="s">
        <v>255</v>
      </c>
      <c r="F39" s="2" t="s">
        <v>431</v>
      </c>
      <c r="G39" s="2" t="s">
        <v>432</v>
      </c>
      <c r="H39" s="2">
        <v>9.81355395E8</v>
      </c>
      <c r="I39" s="2" t="s">
        <v>433</v>
      </c>
      <c r="J39" s="8" t="s">
        <v>295</v>
      </c>
      <c r="K39" s="2" t="s">
        <v>84</v>
      </c>
      <c r="L39" s="2" t="s">
        <v>434</v>
      </c>
      <c r="M39" s="2" t="s">
        <v>83</v>
      </c>
      <c r="N39" s="2" t="s">
        <v>435</v>
      </c>
      <c r="O39" s="2" t="s">
        <v>134</v>
      </c>
      <c r="P39" s="2" t="s">
        <v>85</v>
      </c>
      <c r="Q39" s="2" t="s">
        <v>86</v>
      </c>
      <c r="R39" s="2">
        <v>42000.0</v>
      </c>
      <c r="S39" s="2" t="s">
        <v>87</v>
      </c>
      <c r="AD39" s="2" t="s">
        <v>88</v>
      </c>
      <c r="AE39" s="2" t="s">
        <v>242</v>
      </c>
      <c r="AF39" s="2" t="s">
        <v>436</v>
      </c>
      <c r="AG39" s="2" t="s">
        <v>93</v>
      </c>
      <c r="AH39" s="4">
        <v>15000.0</v>
      </c>
      <c r="AI39" s="2" t="s">
        <v>437</v>
      </c>
      <c r="AJ39" s="2" t="s">
        <v>93</v>
      </c>
      <c r="AK39" s="4">
        <v>8000.0</v>
      </c>
      <c r="AL39" s="2" t="s">
        <v>94</v>
      </c>
      <c r="AM39" s="2">
        <v>3.0</v>
      </c>
      <c r="AN39" s="2">
        <v>2.0</v>
      </c>
      <c r="AO39" s="2">
        <v>0.0</v>
      </c>
      <c r="AP39" s="2">
        <v>1.0</v>
      </c>
      <c r="AQ39" s="2">
        <v>0.0</v>
      </c>
      <c r="AR39" s="2">
        <v>1.0</v>
      </c>
      <c r="AS39" s="2">
        <v>3.0</v>
      </c>
      <c r="AT39" s="2" t="s">
        <v>95</v>
      </c>
      <c r="AU39" s="2">
        <v>10.0</v>
      </c>
      <c r="AV39" s="4">
        <v>2000.0</v>
      </c>
      <c r="AW39" s="4">
        <v>2000.0</v>
      </c>
      <c r="AX39" s="2">
        <v>100.0</v>
      </c>
      <c r="AY39" s="2" t="s">
        <v>254</v>
      </c>
      <c r="AZ39" s="2">
        <v>70.0</v>
      </c>
      <c r="BA39" s="2">
        <v>163.0</v>
      </c>
      <c r="BB39" s="2" t="s">
        <v>98</v>
      </c>
      <c r="BD39" s="2" t="s">
        <v>98</v>
      </c>
      <c r="BF39" s="2" t="s">
        <v>98</v>
      </c>
      <c r="BG39" s="2" t="s">
        <v>143</v>
      </c>
      <c r="BH39" s="2" t="s">
        <v>100</v>
      </c>
      <c r="BI39" s="2" t="s">
        <v>438</v>
      </c>
      <c r="BJ39" s="2" t="s">
        <v>102</v>
      </c>
      <c r="BL39" s="2" t="s">
        <v>103</v>
      </c>
      <c r="BM39" s="2" t="s">
        <v>127</v>
      </c>
      <c r="BN39" s="2" t="s">
        <v>98</v>
      </c>
      <c r="BO39" s="2" t="s">
        <v>98</v>
      </c>
      <c r="BP39" s="2" t="s">
        <v>98</v>
      </c>
      <c r="BQ39" s="2" t="s">
        <v>105</v>
      </c>
      <c r="BR39" s="2" t="s">
        <v>128</v>
      </c>
      <c r="BS39" s="2" t="s">
        <v>108</v>
      </c>
      <c r="BT39" s="2" t="s">
        <v>109</v>
      </c>
      <c r="BU39" s="2" t="s">
        <v>107</v>
      </c>
      <c r="BV39" s="2" t="s">
        <v>109</v>
      </c>
      <c r="BW39" s="2" t="s">
        <v>107</v>
      </c>
      <c r="BX39" s="2" t="s">
        <v>108</v>
      </c>
      <c r="BY39" s="2" t="s">
        <v>107</v>
      </c>
      <c r="BZ39" s="2" t="s">
        <v>107</v>
      </c>
      <c r="CA39" s="2" t="s">
        <v>107</v>
      </c>
      <c r="CB39" s="2" t="s">
        <v>108</v>
      </c>
      <c r="CC39" s="2" t="s">
        <v>109</v>
      </c>
      <c r="CD39" s="2" t="s">
        <v>109</v>
      </c>
      <c r="CE39" s="2" t="s">
        <v>109</v>
      </c>
      <c r="CF39" s="2" t="s">
        <v>107</v>
      </c>
      <c r="CG39" s="2" t="s">
        <v>108</v>
      </c>
      <c r="CH39" s="2" t="s">
        <v>110</v>
      </c>
    </row>
    <row r="40">
      <c r="A40" s="1">
        <v>42907.44967350694</v>
      </c>
      <c r="B40" s="2">
        <v>33507.0</v>
      </c>
      <c r="C40" s="2" t="s">
        <v>77</v>
      </c>
      <c r="D40" s="2">
        <v>3.0</v>
      </c>
      <c r="E40" s="2" t="s">
        <v>255</v>
      </c>
      <c r="F40" s="2" t="s">
        <v>439</v>
      </c>
      <c r="G40" s="2" t="s">
        <v>440</v>
      </c>
      <c r="H40" s="2">
        <v>8.64358368E8</v>
      </c>
      <c r="I40" s="2" t="s">
        <v>441</v>
      </c>
      <c r="J40" s="2">
        <v>221.0</v>
      </c>
      <c r="K40" s="2">
        <v>15.0</v>
      </c>
      <c r="L40" s="2" t="s">
        <v>442</v>
      </c>
      <c r="M40" s="2" t="s">
        <v>443</v>
      </c>
      <c r="O40" s="2" t="s">
        <v>444</v>
      </c>
      <c r="P40" s="2" t="s">
        <v>365</v>
      </c>
      <c r="Q40" s="2" t="s">
        <v>86</v>
      </c>
      <c r="R40" s="2">
        <v>42130.0</v>
      </c>
      <c r="S40" s="2" t="s">
        <v>87</v>
      </c>
      <c r="AD40" s="2" t="s">
        <v>88</v>
      </c>
      <c r="AE40" s="2" t="s">
        <v>89</v>
      </c>
      <c r="AF40" s="2" t="s">
        <v>445</v>
      </c>
      <c r="AG40" s="2" t="s">
        <v>119</v>
      </c>
      <c r="AH40" s="2">
        <v>20000.0</v>
      </c>
      <c r="AI40" s="2" t="s">
        <v>446</v>
      </c>
      <c r="AJ40" s="2" t="s">
        <v>119</v>
      </c>
      <c r="AK40" s="2">
        <v>34000.0</v>
      </c>
      <c r="AL40" s="2" t="s">
        <v>94</v>
      </c>
      <c r="AM40" s="2">
        <v>2.0</v>
      </c>
      <c r="AN40" s="2">
        <v>1.0</v>
      </c>
      <c r="AO40" s="2">
        <v>0.0</v>
      </c>
      <c r="AP40" s="2">
        <v>0.0</v>
      </c>
      <c r="AQ40" s="2">
        <v>1.0</v>
      </c>
      <c r="AR40" s="2">
        <v>0.0</v>
      </c>
      <c r="AS40" s="2">
        <v>1.0</v>
      </c>
      <c r="AT40" s="2" t="s">
        <v>122</v>
      </c>
      <c r="AU40" s="2">
        <v>50.0</v>
      </c>
      <c r="AV40" s="2">
        <v>0.0</v>
      </c>
      <c r="AW40" s="2">
        <v>40000.0</v>
      </c>
      <c r="AX40" s="2">
        <v>50.0</v>
      </c>
      <c r="AZ40" s="2">
        <v>55.0</v>
      </c>
      <c r="BA40" s="2">
        <v>150.0</v>
      </c>
      <c r="BB40" s="2" t="s">
        <v>96</v>
      </c>
      <c r="BC40" s="2" t="s">
        <v>447</v>
      </c>
      <c r="BD40" s="2" t="s">
        <v>98</v>
      </c>
      <c r="BF40" s="2" t="s">
        <v>98</v>
      </c>
      <c r="BG40" s="2" t="s">
        <v>167</v>
      </c>
      <c r="BH40" s="2" t="s">
        <v>100</v>
      </c>
      <c r="BI40" s="2" t="s">
        <v>101</v>
      </c>
      <c r="BJ40" s="2" t="s">
        <v>102</v>
      </c>
      <c r="BL40" s="2" t="s">
        <v>103</v>
      </c>
      <c r="BM40" s="2" t="s">
        <v>127</v>
      </c>
      <c r="BN40" s="2" t="s">
        <v>98</v>
      </c>
      <c r="BO40" s="2" t="s">
        <v>105</v>
      </c>
      <c r="BP40" s="2" t="s">
        <v>98</v>
      </c>
      <c r="BQ40" s="2" t="s">
        <v>105</v>
      </c>
      <c r="BR40" s="2" t="s">
        <v>158</v>
      </c>
      <c r="BS40" s="2" t="s">
        <v>107</v>
      </c>
      <c r="BT40" s="2" t="s">
        <v>109</v>
      </c>
      <c r="BU40" s="2" t="s">
        <v>111</v>
      </c>
      <c r="BV40" s="2" t="s">
        <v>108</v>
      </c>
      <c r="BW40" s="2" t="s">
        <v>107</v>
      </c>
      <c r="BX40" s="2" t="s">
        <v>111</v>
      </c>
      <c r="BY40" s="2" t="s">
        <v>107</v>
      </c>
      <c r="BZ40" s="2" t="s">
        <v>110</v>
      </c>
      <c r="CA40" s="2" t="s">
        <v>107</v>
      </c>
      <c r="CB40" s="2" t="s">
        <v>108</v>
      </c>
      <c r="CC40" s="2" t="s">
        <v>109</v>
      </c>
      <c r="CD40" s="2" t="s">
        <v>107</v>
      </c>
      <c r="CE40" s="2" t="s">
        <v>110</v>
      </c>
      <c r="CF40" s="2" t="s">
        <v>111</v>
      </c>
      <c r="CG40" s="2" t="s">
        <v>111</v>
      </c>
      <c r="CH40" s="2" t="s">
        <v>111</v>
      </c>
    </row>
    <row r="41">
      <c r="A41" s="1">
        <v>42907.44596045139</v>
      </c>
      <c r="B41" s="2">
        <v>33511.0</v>
      </c>
      <c r="C41" s="2" t="s">
        <v>77</v>
      </c>
      <c r="D41" s="2">
        <v>3.0</v>
      </c>
      <c r="E41" s="2" t="s">
        <v>255</v>
      </c>
      <c r="F41" s="2" t="s">
        <v>448</v>
      </c>
      <c r="G41" s="2" t="s">
        <v>449</v>
      </c>
      <c r="H41" s="2">
        <v>6.40984012E8</v>
      </c>
      <c r="I41" s="2" t="s">
        <v>450</v>
      </c>
      <c r="J41" s="2">
        <v>79.0</v>
      </c>
      <c r="K41" s="2">
        <v>7.0</v>
      </c>
      <c r="L41" s="2" t="s">
        <v>451</v>
      </c>
      <c r="M41" s="2" t="s">
        <v>452</v>
      </c>
      <c r="N41" s="2" t="s">
        <v>84</v>
      </c>
      <c r="O41" s="2" t="s">
        <v>453</v>
      </c>
      <c r="P41" s="2" t="s">
        <v>250</v>
      </c>
      <c r="Q41" s="2" t="s">
        <v>86</v>
      </c>
      <c r="R41" s="2">
        <v>42110.0</v>
      </c>
      <c r="S41" s="2" t="s">
        <v>135</v>
      </c>
      <c r="T41" s="2" t="s">
        <v>84</v>
      </c>
      <c r="U41" s="2">
        <v>79.0</v>
      </c>
      <c r="V41" s="2">
        <v>7.0</v>
      </c>
      <c r="W41" s="2" t="s">
        <v>451</v>
      </c>
      <c r="X41" s="2" t="s">
        <v>452</v>
      </c>
      <c r="Y41" s="2" t="s">
        <v>84</v>
      </c>
      <c r="Z41" s="2" t="s">
        <v>453</v>
      </c>
      <c r="AA41" s="2" t="s">
        <v>250</v>
      </c>
      <c r="AB41" s="2" t="s">
        <v>86</v>
      </c>
      <c r="AC41" s="2">
        <v>42110.0</v>
      </c>
      <c r="AD41" s="2" t="s">
        <v>236</v>
      </c>
      <c r="AE41" s="2" t="s">
        <v>420</v>
      </c>
      <c r="AF41" s="2" t="s">
        <v>454</v>
      </c>
      <c r="AG41" s="2" t="s">
        <v>93</v>
      </c>
      <c r="AH41" s="2">
        <v>40000.0</v>
      </c>
      <c r="AI41" s="2" t="s">
        <v>455</v>
      </c>
      <c r="AJ41" s="2" t="s">
        <v>93</v>
      </c>
      <c r="AK41" s="2">
        <v>40000.0</v>
      </c>
      <c r="AL41" s="2" t="s">
        <v>165</v>
      </c>
      <c r="AM41" s="2">
        <v>2.0</v>
      </c>
      <c r="AN41" s="2">
        <v>2.0</v>
      </c>
      <c r="AO41" s="2">
        <v>1.0</v>
      </c>
      <c r="AP41" s="2">
        <v>0.0</v>
      </c>
      <c r="AQ41" s="2">
        <v>0.0</v>
      </c>
      <c r="AR41" s="2">
        <v>0.0</v>
      </c>
      <c r="AS41" s="2">
        <v>1.0</v>
      </c>
      <c r="AT41" s="2" t="s">
        <v>95</v>
      </c>
      <c r="AU41" s="2">
        <v>10.0</v>
      </c>
      <c r="AV41" s="2">
        <v>0.0</v>
      </c>
      <c r="AW41" s="2">
        <v>3000.0</v>
      </c>
      <c r="AX41" s="2">
        <v>200.0</v>
      </c>
      <c r="AY41" s="2" t="s">
        <v>264</v>
      </c>
      <c r="AZ41" s="2">
        <v>56.0</v>
      </c>
      <c r="BA41" s="2">
        <v>158.0</v>
      </c>
      <c r="BB41" s="2" t="s">
        <v>96</v>
      </c>
      <c r="BC41" s="2" t="s">
        <v>456</v>
      </c>
      <c r="BD41" s="2" t="s">
        <v>98</v>
      </c>
      <c r="BF41" s="2" t="s">
        <v>98</v>
      </c>
      <c r="BG41" s="2" t="s">
        <v>167</v>
      </c>
      <c r="BH41" s="2" t="s">
        <v>276</v>
      </c>
      <c r="BI41" s="2" t="s">
        <v>438</v>
      </c>
      <c r="BJ41" s="2" t="s">
        <v>102</v>
      </c>
      <c r="BL41" s="2" t="s">
        <v>457</v>
      </c>
      <c r="BM41" s="2" t="s">
        <v>157</v>
      </c>
      <c r="BN41" s="2" t="s">
        <v>105</v>
      </c>
      <c r="BO41" s="2" t="s">
        <v>105</v>
      </c>
      <c r="BP41" s="2" t="s">
        <v>105</v>
      </c>
      <c r="BQ41" s="2" t="s">
        <v>105</v>
      </c>
      <c r="BR41" s="2" t="s">
        <v>128</v>
      </c>
      <c r="BS41" s="2" t="s">
        <v>108</v>
      </c>
      <c r="BT41" s="2" t="s">
        <v>107</v>
      </c>
      <c r="BU41" s="2" t="s">
        <v>111</v>
      </c>
      <c r="BV41" s="2" t="s">
        <v>108</v>
      </c>
      <c r="BW41" s="2" t="s">
        <v>111</v>
      </c>
      <c r="BX41" s="2" t="s">
        <v>110</v>
      </c>
      <c r="BY41" s="2" t="s">
        <v>108</v>
      </c>
      <c r="BZ41" s="2" t="s">
        <v>109</v>
      </c>
      <c r="CA41" s="2" t="s">
        <v>109</v>
      </c>
      <c r="CB41" s="2" t="s">
        <v>108</v>
      </c>
      <c r="CC41" s="2" t="s">
        <v>108</v>
      </c>
      <c r="CD41" s="2" t="s">
        <v>107</v>
      </c>
      <c r="CE41" s="2" t="s">
        <v>107</v>
      </c>
      <c r="CF41" s="2" t="s">
        <v>109</v>
      </c>
      <c r="CG41" s="2" t="s">
        <v>109</v>
      </c>
      <c r="CH41" s="2" t="s">
        <v>108</v>
      </c>
    </row>
    <row r="42">
      <c r="A42" s="1">
        <v>42907.45168929399</v>
      </c>
      <c r="B42" s="2">
        <v>33521.0</v>
      </c>
      <c r="C42" s="2" t="s">
        <v>77</v>
      </c>
      <c r="D42" s="2">
        <v>3.0</v>
      </c>
      <c r="E42" s="2" t="s">
        <v>255</v>
      </c>
      <c r="F42" s="2" t="s">
        <v>458</v>
      </c>
      <c r="G42" s="2" t="s">
        <v>459</v>
      </c>
      <c r="H42" s="2">
        <v>9.95088736E8</v>
      </c>
      <c r="I42" s="2" t="s">
        <v>460</v>
      </c>
      <c r="J42" s="2">
        <v>165.0</v>
      </c>
      <c r="K42" s="2">
        <v>2.0</v>
      </c>
      <c r="L42" s="2" t="s">
        <v>461</v>
      </c>
      <c r="M42" s="2" t="s">
        <v>84</v>
      </c>
      <c r="N42" s="2" t="s">
        <v>84</v>
      </c>
      <c r="O42" s="2" t="s">
        <v>462</v>
      </c>
      <c r="P42" s="2" t="s">
        <v>395</v>
      </c>
      <c r="Q42" s="2" t="s">
        <v>86</v>
      </c>
      <c r="R42" s="2">
        <v>42210.0</v>
      </c>
      <c r="S42" s="2" t="s">
        <v>87</v>
      </c>
      <c r="AD42" s="2" t="s">
        <v>88</v>
      </c>
      <c r="AE42" s="2" t="s">
        <v>89</v>
      </c>
      <c r="AF42" s="2" t="s">
        <v>463</v>
      </c>
      <c r="AG42" s="2" t="s">
        <v>91</v>
      </c>
      <c r="AH42" s="2">
        <v>15000.0</v>
      </c>
      <c r="AI42" s="2" t="s">
        <v>464</v>
      </c>
      <c r="AJ42" s="2" t="s">
        <v>93</v>
      </c>
      <c r="AK42" s="2">
        <v>10000.0</v>
      </c>
      <c r="AL42" s="2" t="s">
        <v>94</v>
      </c>
      <c r="AM42" s="2">
        <v>3.0</v>
      </c>
      <c r="AN42" s="2">
        <v>3.0</v>
      </c>
      <c r="AO42" s="2">
        <v>1.0</v>
      </c>
      <c r="AP42" s="2">
        <v>1.0</v>
      </c>
      <c r="AQ42" s="2">
        <v>0.0</v>
      </c>
      <c r="AR42" s="2">
        <v>0.0</v>
      </c>
      <c r="AS42" s="2">
        <v>2.0</v>
      </c>
      <c r="AT42" s="2" t="s">
        <v>95</v>
      </c>
      <c r="AU42" s="2" t="s">
        <v>465</v>
      </c>
      <c r="AV42" s="2">
        <v>0.0</v>
      </c>
      <c r="AW42" s="2" t="s">
        <v>466</v>
      </c>
      <c r="AX42" s="2">
        <v>100.0</v>
      </c>
      <c r="AY42" s="2" t="s">
        <v>467</v>
      </c>
      <c r="AZ42" s="2">
        <v>57.0</v>
      </c>
      <c r="BA42" s="2">
        <v>161.0</v>
      </c>
      <c r="BB42" s="2" t="s">
        <v>98</v>
      </c>
      <c r="BD42" s="2" t="s">
        <v>98</v>
      </c>
      <c r="BF42" s="2" t="s">
        <v>98</v>
      </c>
      <c r="BG42" s="2" t="s">
        <v>143</v>
      </c>
      <c r="BH42" s="2" t="s">
        <v>276</v>
      </c>
      <c r="BI42" s="2" t="s">
        <v>438</v>
      </c>
      <c r="BJ42" s="2" t="s">
        <v>102</v>
      </c>
      <c r="BL42" s="2" t="s">
        <v>103</v>
      </c>
      <c r="BM42" s="2" t="s">
        <v>157</v>
      </c>
      <c r="BN42" s="2" t="s">
        <v>105</v>
      </c>
      <c r="BO42" s="2" t="s">
        <v>105</v>
      </c>
      <c r="BP42" s="2" t="s">
        <v>105</v>
      </c>
      <c r="BQ42" s="2" t="s">
        <v>105</v>
      </c>
      <c r="BR42" s="2" t="s">
        <v>128</v>
      </c>
      <c r="BS42" s="2" t="s">
        <v>107</v>
      </c>
      <c r="BT42" s="2" t="s">
        <v>107</v>
      </c>
      <c r="BU42" s="2" t="s">
        <v>108</v>
      </c>
      <c r="BV42" s="2" t="s">
        <v>107</v>
      </c>
      <c r="BW42" s="2" t="s">
        <v>109</v>
      </c>
      <c r="BX42" s="2" t="s">
        <v>109</v>
      </c>
      <c r="BY42" s="2" t="s">
        <v>109</v>
      </c>
      <c r="BZ42" s="2" t="s">
        <v>107</v>
      </c>
      <c r="CA42" s="2" t="s">
        <v>107</v>
      </c>
      <c r="CB42" s="2" t="s">
        <v>107</v>
      </c>
      <c r="CC42" s="2" t="s">
        <v>107</v>
      </c>
      <c r="CD42" s="2" t="s">
        <v>107</v>
      </c>
      <c r="CE42" s="2" t="s">
        <v>109</v>
      </c>
      <c r="CF42" s="2" t="s">
        <v>109</v>
      </c>
      <c r="CG42" s="2" t="s">
        <v>109</v>
      </c>
      <c r="CH42" s="2" t="s">
        <v>107</v>
      </c>
    </row>
    <row r="43">
      <c r="A43" s="1">
        <v>42907.44893033565</v>
      </c>
      <c r="B43" s="2">
        <v>33523.0</v>
      </c>
      <c r="C43" s="2" t="s">
        <v>77</v>
      </c>
      <c r="D43" s="2">
        <v>3.0</v>
      </c>
      <c r="E43" s="2" t="s">
        <v>255</v>
      </c>
      <c r="F43" s="2" t="s">
        <v>468</v>
      </c>
      <c r="G43" s="2" t="s">
        <v>469</v>
      </c>
      <c r="H43" s="2">
        <v>6.30356911E8</v>
      </c>
      <c r="I43" s="2" t="s">
        <v>470</v>
      </c>
      <c r="J43" s="2" t="s">
        <v>471</v>
      </c>
      <c r="K43" s="2" t="s">
        <v>84</v>
      </c>
      <c r="L43" s="2" t="s">
        <v>472</v>
      </c>
      <c r="M43" s="2" t="s">
        <v>473</v>
      </c>
      <c r="N43" s="2" t="s">
        <v>84</v>
      </c>
      <c r="O43" s="2" t="s">
        <v>134</v>
      </c>
      <c r="P43" s="2" t="s">
        <v>85</v>
      </c>
      <c r="Q43" s="2" t="s">
        <v>86</v>
      </c>
      <c r="R43" s="2">
        <v>42000.0</v>
      </c>
      <c r="S43" s="2" t="s">
        <v>87</v>
      </c>
      <c r="AD43" s="2" t="s">
        <v>88</v>
      </c>
      <c r="AE43" s="2" t="s">
        <v>242</v>
      </c>
      <c r="AF43" s="2" t="s">
        <v>474</v>
      </c>
      <c r="AG43" s="2" t="s">
        <v>93</v>
      </c>
      <c r="AH43" s="2" t="s">
        <v>475</v>
      </c>
      <c r="AI43" s="2" t="s">
        <v>476</v>
      </c>
      <c r="AJ43" s="2" t="s">
        <v>93</v>
      </c>
      <c r="AK43" s="2" t="s">
        <v>477</v>
      </c>
      <c r="AL43" s="2" t="s">
        <v>94</v>
      </c>
      <c r="AM43" s="2">
        <v>3.0</v>
      </c>
      <c r="AN43" s="2">
        <v>2.0</v>
      </c>
      <c r="AO43" s="2">
        <v>0.0</v>
      </c>
      <c r="AP43" s="2">
        <v>1.0</v>
      </c>
      <c r="AQ43" s="2">
        <v>0.0</v>
      </c>
      <c r="AR43" s="2">
        <v>1.0</v>
      </c>
      <c r="AS43" s="2">
        <v>2.0</v>
      </c>
      <c r="AT43" s="2" t="s">
        <v>95</v>
      </c>
      <c r="AU43" s="2">
        <v>10.0</v>
      </c>
      <c r="AV43" s="2">
        <v>0.0</v>
      </c>
      <c r="AW43" s="2">
        <v>3.0</v>
      </c>
      <c r="AX43" s="2" t="s">
        <v>478</v>
      </c>
      <c r="AY43" s="2" t="s">
        <v>254</v>
      </c>
      <c r="AZ43" s="2">
        <v>50.0</v>
      </c>
      <c r="BA43" s="2">
        <v>156.0</v>
      </c>
      <c r="BB43" s="2" t="s">
        <v>98</v>
      </c>
      <c r="BD43" s="2" t="s">
        <v>98</v>
      </c>
      <c r="BF43" s="2" t="s">
        <v>98</v>
      </c>
      <c r="BG43" s="2" t="s">
        <v>143</v>
      </c>
      <c r="BH43" s="2" t="s">
        <v>100</v>
      </c>
      <c r="BI43" s="2" t="s">
        <v>438</v>
      </c>
      <c r="BJ43" s="2" t="s">
        <v>102</v>
      </c>
      <c r="BL43" s="2" t="s">
        <v>103</v>
      </c>
      <c r="BM43" s="2" t="s">
        <v>157</v>
      </c>
      <c r="BN43" s="2" t="s">
        <v>98</v>
      </c>
      <c r="BO43" s="2" t="s">
        <v>98</v>
      </c>
      <c r="BP43" s="2" t="s">
        <v>98</v>
      </c>
      <c r="BQ43" s="2" t="s">
        <v>98</v>
      </c>
      <c r="BR43" s="2" t="s">
        <v>128</v>
      </c>
      <c r="BS43" s="2" t="s">
        <v>109</v>
      </c>
      <c r="BT43" s="2" t="s">
        <v>108</v>
      </c>
      <c r="BU43" s="2" t="s">
        <v>111</v>
      </c>
      <c r="BV43" s="2" t="s">
        <v>107</v>
      </c>
      <c r="BW43" s="2" t="s">
        <v>109</v>
      </c>
      <c r="BX43" s="2" t="s">
        <v>109</v>
      </c>
      <c r="BY43" s="2" t="s">
        <v>109</v>
      </c>
      <c r="BZ43" s="2" t="s">
        <v>109</v>
      </c>
      <c r="CA43" s="2" t="s">
        <v>109</v>
      </c>
      <c r="CB43" s="2" t="s">
        <v>108</v>
      </c>
      <c r="CC43" s="2" t="s">
        <v>107</v>
      </c>
      <c r="CD43" s="2" t="s">
        <v>110</v>
      </c>
      <c r="CE43" s="2" t="s">
        <v>110</v>
      </c>
      <c r="CF43" s="2" t="s">
        <v>110</v>
      </c>
      <c r="CG43" s="2" t="s">
        <v>111</v>
      </c>
      <c r="CH43" s="2" t="s">
        <v>111</v>
      </c>
    </row>
    <row r="44">
      <c r="A44" s="1">
        <v>42907.44579508102</v>
      </c>
      <c r="B44" s="2">
        <v>33524.0</v>
      </c>
      <c r="C44" s="2" t="s">
        <v>77</v>
      </c>
      <c r="D44" s="2">
        <v>3.0</v>
      </c>
      <c r="E44" s="2" t="s">
        <v>255</v>
      </c>
      <c r="F44" s="2" t="s">
        <v>479</v>
      </c>
      <c r="G44" s="2" t="s">
        <v>480</v>
      </c>
      <c r="H44" s="2">
        <v>9.18747382E8</v>
      </c>
      <c r="I44" s="2" t="s">
        <v>481</v>
      </c>
      <c r="J44" s="2">
        <v>19.0</v>
      </c>
      <c r="K44" s="2">
        <v>8.0</v>
      </c>
      <c r="L44" s="2" t="s">
        <v>482</v>
      </c>
      <c r="M44" s="2" t="s">
        <v>84</v>
      </c>
      <c r="N44" s="2" t="s">
        <v>84</v>
      </c>
      <c r="O44" s="2" t="s">
        <v>365</v>
      </c>
      <c r="P44" s="2" t="s">
        <v>365</v>
      </c>
      <c r="Q44" s="2" t="s">
        <v>86</v>
      </c>
      <c r="R44" s="2">
        <v>42130.0</v>
      </c>
      <c r="S44" s="2" t="s">
        <v>87</v>
      </c>
      <c r="AD44" s="2" t="s">
        <v>88</v>
      </c>
      <c r="AE44" s="2" t="s">
        <v>173</v>
      </c>
      <c r="AF44" s="2" t="s">
        <v>483</v>
      </c>
      <c r="AG44" s="3" t="s">
        <v>121</v>
      </c>
      <c r="AH44" s="2" t="s">
        <v>84</v>
      </c>
      <c r="AI44" s="2" t="s">
        <v>484</v>
      </c>
      <c r="AJ44" s="2" t="s">
        <v>119</v>
      </c>
      <c r="AK44" s="4">
        <v>20000.0</v>
      </c>
      <c r="AL44" s="2" t="s">
        <v>177</v>
      </c>
      <c r="AM44" s="2">
        <v>1.0</v>
      </c>
      <c r="AN44" s="2">
        <v>1.0</v>
      </c>
      <c r="AO44" s="2">
        <v>0.0</v>
      </c>
      <c r="AP44" s="2">
        <v>0.0</v>
      </c>
      <c r="AQ44" s="2">
        <v>0.0</v>
      </c>
      <c r="AR44" s="2">
        <v>0.0</v>
      </c>
      <c r="AS44" s="2">
        <v>0.0</v>
      </c>
      <c r="AT44" s="2" t="s">
        <v>122</v>
      </c>
      <c r="AU44" s="2">
        <v>20.0</v>
      </c>
      <c r="AV44" s="2">
        <v>0.0</v>
      </c>
      <c r="AW44" s="4">
        <v>20000.0</v>
      </c>
      <c r="AX44" s="2">
        <v>100.0</v>
      </c>
      <c r="AZ44" s="2">
        <v>48.0</v>
      </c>
      <c r="BA44" s="2">
        <v>158.0</v>
      </c>
      <c r="BB44" s="2" t="s">
        <v>98</v>
      </c>
      <c r="BD44" s="2" t="s">
        <v>98</v>
      </c>
      <c r="BF44" s="2" t="s">
        <v>98</v>
      </c>
      <c r="BG44" s="2" t="s">
        <v>167</v>
      </c>
      <c r="BH44" s="2" t="s">
        <v>100</v>
      </c>
      <c r="BI44" s="2" t="s">
        <v>101</v>
      </c>
      <c r="BJ44" s="2" t="s">
        <v>102</v>
      </c>
      <c r="BL44" s="2" t="s">
        <v>103</v>
      </c>
      <c r="BM44" s="2" t="s">
        <v>283</v>
      </c>
      <c r="BN44" s="2" t="s">
        <v>98</v>
      </c>
      <c r="BO44" s="2" t="s">
        <v>105</v>
      </c>
      <c r="BP44" s="2" t="s">
        <v>98</v>
      </c>
      <c r="BQ44" s="2" t="s">
        <v>105</v>
      </c>
      <c r="BR44" s="2" t="s">
        <v>128</v>
      </c>
      <c r="BS44" s="2" t="s">
        <v>107</v>
      </c>
      <c r="BT44" s="2" t="s">
        <v>108</v>
      </c>
      <c r="BU44" s="2" t="s">
        <v>109</v>
      </c>
      <c r="BV44" s="2" t="s">
        <v>107</v>
      </c>
      <c r="BW44" s="2" t="s">
        <v>109</v>
      </c>
      <c r="BX44" s="2" t="s">
        <v>110</v>
      </c>
      <c r="BY44" s="2" t="s">
        <v>107</v>
      </c>
      <c r="BZ44" s="2" t="s">
        <v>107</v>
      </c>
      <c r="CA44" s="2" t="s">
        <v>107</v>
      </c>
      <c r="CB44" s="2" t="s">
        <v>107</v>
      </c>
      <c r="CC44" s="2" t="s">
        <v>109</v>
      </c>
      <c r="CD44" s="2" t="s">
        <v>109</v>
      </c>
      <c r="CE44" s="2" t="s">
        <v>109</v>
      </c>
      <c r="CF44" s="2" t="s">
        <v>109</v>
      </c>
      <c r="CG44" s="2" t="s">
        <v>109</v>
      </c>
      <c r="CH44" s="2" t="s">
        <v>111</v>
      </c>
    </row>
    <row r="45">
      <c r="A45" s="1">
        <v>42907.446779687496</v>
      </c>
      <c r="B45" s="2">
        <v>33534.0</v>
      </c>
      <c r="C45" s="2" t="s">
        <v>77</v>
      </c>
      <c r="D45" s="2">
        <v>3.0</v>
      </c>
      <c r="E45" s="2" t="s">
        <v>255</v>
      </c>
      <c r="F45" s="2" t="s">
        <v>485</v>
      </c>
      <c r="G45" s="2" t="s">
        <v>486</v>
      </c>
      <c r="H45" s="2">
        <v>6.11375583E8</v>
      </c>
      <c r="I45" s="2" t="s">
        <v>487</v>
      </c>
      <c r="J45" s="2">
        <v>88.0</v>
      </c>
      <c r="K45" s="2">
        <v>1.0</v>
      </c>
      <c r="L45" s="2" t="s">
        <v>319</v>
      </c>
      <c r="M45" s="2" t="s">
        <v>488</v>
      </c>
      <c r="N45" s="2" t="s">
        <v>84</v>
      </c>
      <c r="O45" s="2" t="s">
        <v>320</v>
      </c>
      <c r="P45" s="2" t="s">
        <v>85</v>
      </c>
      <c r="Q45" s="2" t="s">
        <v>86</v>
      </c>
      <c r="R45" s="2">
        <v>42000.0</v>
      </c>
      <c r="S45" s="2" t="s">
        <v>87</v>
      </c>
      <c r="AD45" s="2" t="s">
        <v>88</v>
      </c>
      <c r="AE45" s="2" t="s">
        <v>89</v>
      </c>
      <c r="AF45" s="2" t="s">
        <v>489</v>
      </c>
      <c r="AG45" s="2" t="s">
        <v>176</v>
      </c>
      <c r="AH45" s="2" t="s">
        <v>490</v>
      </c>
      <c r="AI45" s="2" t="s">
        <v>491</v>
      </c>
      <c r="AJ45" s="2" t="s">
        <v>176</v>
      </c>
      <c r="AK45" s="2" t="s">
        <v>492</v>
      </c>
      <c r="AL45" s="2" t="s">
        <v>94</v>
      </c>
      <c r="AM45" s="2">
        <v>2.0</v>
      </c>
      <c r="AN45" s="2">
        <v>2.0</v>
      </c>
      <c r="AO45" s="2">
        <v>0.0</v>
      </c>
      <c r="AP45" s="2">
        <v>1.0</v>
      </c>
      <c r="AQ45" s="2">
        <v>0.0</v>
      </c>
      <c r="AR45" s="2">
        <v>0.0</v>
      </c>
      <c r="AS45" s="2">
        <v>1.0</v>
      </c>
      <c r="AT45" s="2" t="s">
        <v>95</v>
      </c>
      <c r="AU45" s="2" t="s">
        <v>187</v>
      </c>
      <c r="AV45" s="2">
        <v>0.0</v>
      </c>
      <c r="AW45" s="2">
        <v>7000.0</v>
      </c>
      <c r="AX45" s="2" t="s">
        <v>493</v>
      </c>
      <c r="AY45" s="2" t="s">
        <v>494</v>
      </c>
      <c r="AZ45" s="2">
        <v>55.0</v>
      </c>
      <c r="BA45" s="2">
        <v>157.0</v>
      </c>
      <c r="BB45" s="2" t="s">
        <v>98</v>
      </c>
      <c r="BD45" s="2" t="s">
        <v>98</v>
      </c>
      <c r="BF45" s="2" t="s">
        <v>98</v>
      </c>
      <c r="BG45" s="2" t="s">
        <v>143</v>
      </c>
      <c r="BH45" s="2" t="s">
        <v>100</v>
      </c>
      <c r="BI45" s="2" t="s">
        <v>495</v>
      </c>
      <c r="BJ45" s="2" t="s">
        <v>102</v>
      </c>
      <c r="BL45" s="2" t="s">
        <v>103</v>
      </c>
      <c r="BM45" s="2" t="s">
        <v>245</v>
      </c>
      <c r="BN45" s="2" t="s">
        <v>105</v>
      </c>
      <c r="BO45" s="2" t="s">
        <v>98</v>
      </c>
      <c r="BP45" s="2" t="s">
        <v>98</v>
      </c>
      <c r="BQ45" s="2" t="s">
        <v>105</v>
      </c>
      <c r="BR45" s="2" t="s">
        <v>158</v>
      </c>
      <c r="BS45" s="2" t="s">
        <v>107</v>
      </c>
      <c r="BT45" s="2" t="s">
        <v>108</v>
      </c>
      <c r="BU45" s="2" t="s">
        <v>107</v>
      </c>
      <c r="BV45" s="2" t="s">
        <v>108</v>
      </c>
      <c r="BW45" s="2" t="s">
        <v>109</v>
      </c>
      <c r="BX45" s="2" t="s">
        <v>108</v>
      </c>
      <c r="BY45" s="2" t="s">
        <v>108</v>
      </c>
      <c r="BZ45" s="2" t="s">
        <v>108</v>
      </c>
      <c r="CA45" s="2" t="s">
        <v>109</v>
      </c>
      <c r="CB45" s="2" t="s">
        <v>110</v>
      </c>
      <c r="CC45" s="2" t="s">
        <v>107</v>
      </c>
      <c r="CD45" s="2" t="s">
        <v>107</v>
      </c>
      <c r="CE45" s="2" t="s">
        <v>111</v>
      </c>
      <c r="CF45" s="2" t="s">
        <v>110</v>
      </c>
      <c r="CG45" s="2" t="s">
        <v>110</v>
      </c>
      <c r="CH45" s="2" t="s">
        <v>111</v>
      </c>
    </row>
    <row r="46">
      <c r="A46" s="1">
        <v>42907.45025096065</v>
      </c>
      <c r="B46" s="2">
        <v>33537.0</v>
      </c>
      <c r="C46" s="2" t="s">
        <v>77</v>
      </c>
      <c r="D46" s="2">
        <v>3.0</v>
      </c>
      <c r="E46" s="2" t="s">
        <v>255</v>
      </c>
      <c r="F46" s="2" t="s">
        <v>496</v>
      </c>
      <c r="G46" s="2" t="s">
        <v>497</v>
      </c>
      <c r="H46" s="2">
        <v>9.225238E8</v>
      </c>
      <c r="I46" s="2" t="s">
        <v>498</v>
      </c>
      <c r="J46" s="2">
        <v>204.0</v>
      </c>
      <c r="K46" s="2">
        <v>2.0</v>
      </c>
      <c r="L46" s="2" t="s">
        <v>499</v>
      </c>
      <c r="M46" s="2" t="s">
        <v>84</v>
      </c>
      <c r="N46" s="2" t="s">
        <v>84</v>
      </c>
      <c r="O46" s="2" t="s">
        <v>311</v>
      </c>
      <c r="P46" s="2" t="s">
        <v>85</v>
      </c>
      <c r="Q46" s="2" t="s">
        <v>86</v>
      </c>
      <c r="R46" s="2">
        <v>42000.0</v>
      </c>
      <c r="S46" s="2" t="s">
        <v>87</v>
      </c>
      <c r="AD46" s="2" t="s">
        <v>88</v>
      </c>
      <c r="AE46" s="2" t="s">
        <v>89</v>
      </c>
      <c r="AF46" s="2" t="s">
        <v>500</v>
      </c>
      <c r="AG46" s="2" t="s">
        <v>91</v>
      </c>
      <c r="AH46" s="2">
        <v>0.0</v>
      </c>
      <c r="AI46" s="2" t="s">
        <v>501</v>
      </c>
      <c r="AJ46" s="2" t="s">
        <v>91</v>
      </c>
      <c r="AK46" s="2">
        <v>0.0</v>
      </c>
      <c r="AL46" s="2" t="s">
        <v>94</v>
      </c>
      <c r="AM46" s="2">
        <v>2.0</v>
      </c>
      <c r="AN46" s="2">
        <v>2.0</v>
      </c>
      <c r="AO46" s="2">
        <v>0.0</v>
      </c>
      <c r="AP46" s="2">
        <v>1.0</v>
      </c>
      <c r="AQ46" s="2">
        <v>0.0</v>
      </c>
      <c r="AR46" s="2">
        <v>0.0</v>
      </c>
      <c r="AS46" s="2">
        <v>0.0</v>
      </c>
      <c r="AT46" s="2" t="s">
        <v>166</v>
      </c>
      <c r="AU46" s="2">
        <v>15.0</v>
      </c>
      <c r="AV46" s="2">
        <v>0.0</v>
      </c>
      <c r="AW46" s="2">
        <v>5000.0</v>
      </c>
      <c r="AX46" s="2">
        <v>60.0</v>
      </c>
      <c r="AZ46" s="2">
        <v>41.0</v>
      </c>
      <c r="BA46" s="2">
        <v>158.0</v>
      </c>
      <c r="BB46" s="2" t="s">
        <v>98</v>
      </c>
      <c r="BD46" s="2" t="s">
        <v>98</v>
      </c>
      <c r="BF46" s="2" t="s">
        <v>98</v>
      </c>
      <c r="BG46" s="2" t="s">
        <v>167</v>
      </c>
      <c r="BH46" s="2" t="s">
        <v>276</v>
      </c>
      <c r="BI46" s="2" t="s">
        <v>156</v>
      </c>
      <c r="BJ46" s="2" t="s">
        <v>102</v>
      </c>
      <c r="BL46" s="2" t="s">
        <v>103</v>
      </c>
      <c r="BM46" s="2" t="s">
        <v>157</v>
      </c>
      <c r="BN46" s="2" t="s">
        <v>98</v>
      </c>
      <c r="BO46" s="2" t="s">
        <v>105</v>
      </c>
      <c r="BP46" s="2" t="s">
        <v>98</v>
      </c>
      <c r="BQ46" s="2" t="s">
        <v>105</v>
      </c>
      <c r="BR46" s="2" t="s">
        <v>128</v>
      </c>
      <c r="BS46" s="2" t="s">
        <v>109</v>
      </c>
      <c r="BT46" s="2" t="s">
        <v>107</v>
      </c>
      <c r="BU46" s="2" t="s">
        <v>109</v>
      </c>
      <c r="BV46" s="2" t="s">
        <v>109</v>
      </c>
      <c r="BW46" s="2" t="s">
        <v>107</v>
      </c>
      <c r="BX46" s="2" t="s">
        <v>108</v>
      </c>
      <c r="BY46" s="2" t="s">
        <v>108</v>
      </c>
      <c r="BZ46" s="2" t="s">
        <v>110</v>
      </c>
      <c r="CA46" s="2" t="s">
        <v>110</v>
      </c>
      <c r="CB46" s="2" t="s">
        <v>110</v>
      </c>
      <c r="CC46" s="2" t="s">
        <v>109</v>
      </c>
      <c r="CD46" s="2" t="s">
        <v>107</v>
      </c>
      <c r="CE46" s="2" t="s">
        <v>108</v>
      </c>
      <c r="CF46" s="2" t="s">
        <v>110</v>
      </c>
      <c r="CG46" s="2" t="s">
        <v>111</v>
      </c>
      <c r="CH46" s="2" t="s">
        <v>111</v>
      </c>
    </row>
    <row r="47">
      <c r="A47" s="1">
        <v>42907.45137717592</v>
      </c>
      <c r="B47" s="2">
        <v>34303.0</v>
      </c>
      <c r="C47" s="2" t="s">
        <v>77</v>
      </c>
      <c r="D47" s="2">
        <v>3.0</v>
      </c>
      <c r="E47" s="2" t="s">
        <v>255</v>
      </c>
      <c r="F47" s="2" t="s">
        <v>502</v>
      </c>
      <c r="G47" s="2" t="s">
        <v>503</v>
      </c>
      <c r="H47" s="2">
        <v>6.21974171E8</v>
      </c>
      <c r="I47" s="2" t="s">
        <v>504</v>
      </c>
      <c r="J47" s="2">
        <v>66.0</v>
      </c>
      <c r="K47" s="2">
        <v>5.0</v>
      </c>
      <c r="L47" s="2" t="s">
        <v>505</v>
      </c>
      <c r="M47" s="2" t="s">
        <v>84</v>
      </c>
      <c r="N47" s="2" t="s">
        <v>84</v>
      </c>
      <c r="O47" s="2" t="s">
        <v>320</v>
      </c>
      <c r="P47" s="2" t="s">
        <v>117</v>
      </c>
      <c r="Q47" s="2" t="s">
        <v>86</v>
      </c>
      <c r="R47" s="2">
        <v>42000.0</v>
      </c>
      <c r="S47" s="2" t="s">
        <v>87</v>
      </c>
      <c r="AD47" s="2" t="s">
        <v>88</v>
      </c>
      <c r="AE47" s="2" t="s">
        <v>89</v>
      </c>
      <c r="AF47" s="2" t="s">
        <v>506</v>
      </c>
      <c r="AG47" s="2" t="s">
        <v>91</v>
      </c>
      <c r="AH47" s="2">
        <v>10000.0</v>
      </c>
      <c r="AI47" s="2" t="s">
        <v>507</v>
      </c>
      <c r="AJ47" s="2" t="s">
        <v>91</v>
      </c>
      <c r="AK47" s="2">
        <v>10000.0</v>
      </c>
      <c r="AL47" s="2" t="s">
        <v>94</v>
      </c>
      <c r="AM47" s="2">
        <v>2.0</v>
      </c>
      <c r="AN47" s="2">
        <v>2.0</v>
      </c>
      <c r="AO47" s="2">
        <v>1.0</v>
      </c>
      <c r="AP47" s="2">
        <v>0.0</v>
      </c>
      <c r="AQ47" s="2">
        <v>0.0</v>
      </c>
      <c r="AR47" s="2">
        <v>0.0</v>
      </c>
      <c r="AS47" s="2">
        <v>1.0</v>
      </c>
      <c r="AT47" s="2" t="s">
        <v>95</v>
      </c>
      <c r="AU47" s="2">
        <v>15.0</v>
      </c>
      <c r="AV47" s="2">
        <v>0.0</v>
      </c>
      <c r="AW47" s="2">
        <v>16000.0</v>
      </c>
      <c r="AX47" s="2">
        <v>100.0</v>
      </c>
      <c r="AZ47" s="2">
        <v>59.0</v>
      </c>
      <c r="BA47" s="2">
        <v>160.0</v>
      </c>
      <c r="BB47" s="2" t="s">
        <v>98</v>
      </c>
      <c r="BD47" s="2" t="s">
        <v>98</v>
      </c>
      <c r="BF47" s="2" t="s">
        <v>98</v>
      </c>
      <c r="BG47" s="2" t="s">
        <v>143</v>
      </c>
      <c r="BH47" s="2" t="s">
        <v>276</v>
      </c>
      <c r="BI47" s="2" t="s">
        <v>126</v>
      </c>
      <c r="BJ47" s="2" t="s">
        <v>102</v>
      </c>
      <c r="BL47" s="2" t="s">
        <v>103</v>
      </c>
      <c r="BM47" s="2" t="s">
        <v>245</v>
      </c>
      <c r="BN47" s="2" t="s">
        <v>98</v>
      </c>
      <c r="BO47" s="2" t="s">
        <v>98</v>
      </c>
      <c r="BP47" s="2" t="s">
        <v>98</v>
      </c>
      <c r="BQ47" s="2" t="s">
        <v>105</v>
      </c>
      <c r="BR47" s="2" t="s">
        <v>128</v>
      </c>
      <c r="BS47" s="2" t="s">
        <v>108</v>
      </c>
      <c r="BT47" s="2" t="s">
        <v>108</v>
      </c>
      <c r="BU47" s="2" t="s">
        <v>107</v>
      </c>
      <c r="BV47" s="2" t="s">
        <v>109</v>
      </c>
      <c r="BW47" s="2" t="s">
        <v>109</v>
      </c>
      <c r="BX47" s="2" t="s">
        <v>107</v>
      </c>
      <c r="BY47" s="2" t="s">
        <v>107</v>
      </c>
      <c r="BZ47" s="2" t="s">
        <v>109</v>
      </c>
      <c r="CA47" s="2" t="s">
        <v>107</v>
      </c>
      <c r="CB47" s="2" t="s">
        <v>108</v>
      </c>
      <c r="CC47" s="2" t="s">
        <v>109</v>
      </c>
      <c r="CD47" s="2" t="s">
        <v>109</v>
      </c>
      <c r="CE47" s="2" t="s">
        <v>108</v>
      </c>
      <c r="CF47" s="2" t="s">
        <v>111</v>
      </c>
      <c r="CG47" s="2" t="s">
        <v>111</v>
      </c>
      <c r="CH47" s="2" t="s">
        <v>111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2" max="5" width="7.63"/>
    <col customWidth="1" min="6" max="6" width="2.63"/>
    <col customWidth="1" min="7" max="7" width="7.63"/>
    <col customWidth="1" min="8" max="8" width="10.13"/>
    <col customWidth="1" min="9" max="16" width="7.63"/>
  </cols>
  <sheetData>
    <row r="1">
      <c r="A1" s="9" t="s">
        <v>508</v>
      </c>
      <c r="B1" s="10" t="s">
        <v>77</v>
      </c>
      <c r="C1" s="10" t="s">
        <v>3</v>
      </c>
      <c r="D1" s="10">
        <v>3.0</v>
      </c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>
      <c r="A2" s="13"/>
      <c r="B2" s="13" t="s">
        <v>509</v>
      </c>
      <c r="C2" s="14">
        <v>49.0</v>
      </c>
      <c r="D2" s="15" t="s">
        <v>510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>
      <c r="A3" s="16"/>
      <c r="B3" s="17" t="s">
        <v>511</v>
      </c>
      <c r="C3" s="18">
        <f>count('การตอบแบบฟอร์ม 1'!A:A)</f>
        <v>46</v>
      </c>
      <c r="D3" s="19" t="s">
        <v>512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>
      <c r="A4" s="16"/>
      <c r="B4" s="17" t="s">
        <v>513</v>
      </c>
      <c r="C4" s="20" t="str">
        <f>if(C3&gt;C2,C3-C2,"-")</f>
        <v>-</v>
      </c>
      <c r="D4" s="19" t="s">
        <v>512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>
      <c r="A5" s="16"/>
      <c r="B5" s="17" t="s">
        <v>514</v>
      </c>
      <c r="C5" s="20">
        <f>if(C3&lt;C2,C2-C3,"-")</f>
        <v>3</v>
      </c>
      <c r="D5" s="19" t="s">
        <v>512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>
      <c r="A6" s="16"/>
      <c r="B6" s="17" t="s">
        <v>515</v>
      </c>
      <c r="C6" s="20">
        <f>IFERROR(__xludf.DUMMYFUNCTION("C3-(COUNTUNIQUE('การตอบแบบฟอร์ม 1'!B:B)-1)"),0.0)</f>
        <v>0</v>
      </c>
      <c r="D6" s="19" t="s">
        <v>512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>
      <c r="A7" s="16"/>
      <c r="B7" s="17" t="s">
        <v>516</v>
      </c>
      <c r="C7" s="20">
        <f>abs(C3- countifs('การตอบแบบฟอร์ม 1'!C:C,B1,'การตอบแบบฟอร์ม 1'!D:D,D1))</f>
        <v>0</v>
      </c>
      <c r="D7" s="19" t="s">
        <v>512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>
      <c r="A9" s="21" t="s">
        <v>517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>
      <c r="A10" s="22" t="s">
        <v>518</v>
      </c>
      <c r="B10" s="22"/>
      <c r="C10" s="22"/>
      <c r="D10" s="22"/>
      <c r="E10" s="2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>
      <c r="A11" s="23" t="s">
        <v>519</v>
      </c>
      <c r="C11" s="24" t="s">
        <v>520</v>
      </c>
      <c r="E11" s="25" t="s">
        <v>521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>
      <c r="A12" s="26"/>
      <c r="B12" s="26" t="s">
        <v>522</v>
      </c>
      <c r="C12" s="27">
        <f>countif('การตอบแบบฟอร์ม 1'!$E:$E,"เด็กชาย")+countif('การตอบแบบฟอร์ม 1'!$E:$E,"นาย")</f>
        <v>15</v>
      </c>
      <c r="D12" s="28" t="s">
        <v>510</v>
      </c>
      <c r="E12" s="29">
        <f t="shared" ref="E12:E13" si="1">C12/$C$14*100</f>
        <v>32.60869565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>
      <c r="A13" s="26"/>
      <c r="B13" s="26" t="s">
        <v>523</v>
      </c>
      <c r="C13" s="27">
        <f>countif('การตอบแบบฟอร์ม 1'!$E:$E,"เด็กหญิง")+countif('การตอบแบบฟอร์ม 1'!$E:$E,"นางสาว")</f>
        <v>31</v>
      </c>
      <c r="D13" s="28" t="s">
        <v>510</v>
      </c>
      <c r="E13" s="29">
        <f t="shared" si="1"/>
        <v>67.39130435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>
      <c r="A14" s="30"/>
      <c r="B14" s="30" t="s">
        <v>524</v>
      </c>
      <c r="C14" s="31">
        <f>sum(C12:C13)</f>
        <v>46</v>
      </c>
      <c r="D14" s="22" t="s">
        <v>510</v>
      </c>
      <c r="E14" s="3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>
      <c r="A16" s="22" t="s">
        <v>525</v>
      </c>
      <c r="B16" s="22"/>
      <c r="C16" s="22"/>
      <c r="D16" s="22"/>
      <c r="E16" s="2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>
      <c r="A17" s="23" t="s">
        <v>519</v>
      </c>
      <c r="C17" s="24" t="s">
        <v>520</v>
      </c>
      <c r="E17" s="25" t="s">
        <v>521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>
      <c r="A18" s="26"/>
      <c r="B18" s="26" t="s">
        <v>526</v>
      </c>
      <c r="C18" s="27">
        <f>countif('การตอบแบบฟอร์ม 1'!$Q:$Q,"เลย")+countif('การตอบแบบฟอร์ม 1'!$Q:$Q,"จังหวัดเลย")</f>
        <v>45</v>
      </c>
      <c r="D18" s="28" t="s">
        <v>510</v>
      </c>
      <c r="E18" s="29">
        <f t="shared" ref="E18:E19" si="2">C18/$C$20*100</f>
        <v>97.82608696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>
      <c r="A19" s="26"/>
      <c r="B19" s="26" t="s">
        <v>527</v>
      </c>
      <c r="C19" s="27">
        <f>C3-C18</f>
        <v>1</v>
      </c>
      <c r="D19" s="28" t="s">
        <v>510</v>
      </c>
      <c r="E19" s="29">
        <f t="shared" si="2"/>
        <v>2.173913043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>
      <c r="A20" s="30"/>
      <c r="B20" s="30" t="s">
        <v>524</v>
      </c>
      <c r="C20" s="31">
        <f>sum(C18:C19)</f>
        <v>46</v>
      </c>
      <c r="D20" s="22" t="s">
        <v>510</v>
      </c>
      <c r="E20" s="3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>
      <c r="A21" s="26"/>
      <c r="B21" s="26" t="s">
        <v>528</v>
      </c>
      <c r="C21" s="27">
        <f>countif('การตอบแบบฟอร์ม 1'!$P:$P,"เมือง")+countif('การตอบแบบฟอร์ม 1'!$P:$P,"เมืองเลย")</f>
        <v>37</v>
      </c>
      <c r="D21" s="28" t="s">
        <v>510</v>
      </c>
      <c r="E21" s="29">
        <f t="shared" ref="E21:E22" si="3">C21/$C$20*100</f>
        <v>80.43478261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>
      <c r="A22" s="26"/>
      <c r="B22" s="26" t="s">
        <v>529</v>
      </c>
      <c r="C22" s="27">
        <f>C3-C21</f>
        <v>9</v>
      </c>
      <c r="D22" s="28" t="s">
        <v>510</v>
      </c>
      <c r="E22" s="29">
        <f t="shared" si="3"/>
        <v>19.56521739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>
      <c r="A23" s="30"/>
      <c r="B23" s="30" t="s">
        <v>524</v>
      </c>
      <c r="C23" s="31">
        <f>sum(C21:C22)</f>
        <v>46</v>
      </c>
      <c r="D23" s="22" t="s">
        <v>510</v>
      </c>
      <c r="E23" s="3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>
      <c r="A25" s="34" t="s">
        <v>530</v>
      </c>
      <c r="B25" s="32"/>
      <c r="C25" s="32"/>
      <c r="D25" s="32"/>
      <c r="E25" s="3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>
      <c r="A26" s="23" t="s">
        <v>519</v>
      </c>
      <c r="C26" s="24" t="s">
        <v>520</v>
      </c>
      <c r="E26" s="25" t="s">
        <v>521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>
      <c r="A27" s="35"/>
      <c r="B27" s="35" t="s">
        <v>88</v>
      </c>
      <c r="C27" s="27">
        <f>countif('การตอบแบบฟอร์ม 1'!$AD:$AD,B27)</f>
        <v>38</v>
      </c>
      <c r="D27" s="28" t="s">
        <v>510</v>
      </c>
      <c r="E27" s="29">
        <f t="shared" ref="E27:E31" si="4">C27/$C$32*100</f>
        <v>82.60869565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>
      <c r="A28" s="35"/>
      <c r="B28" s="35" t="s">
        <v>412</v>
      </c>
      <c r="C28" s="27">
        <f>countif('การตอบแบบฟอร์ม 1'!$AD:$AD,B28)</f>
        <v>1</v>
      </c>
      <c r="D28" s="28" t="s">
        <v>510</v>
      </c>
      <c r="E28" s="29">
        <f t="shared" si="4"/>
        <v>2.173913043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>
      <c r="A29" s="35"/>
      <c r="B29" s="35" t="s">
        <v>236</v>
      </c>
      <c r="C29" s="27">
        <f>countif('การตอบแบบฟอร์ม 1'!$AD:$AD,B29)</f>
        <v>4</v>
      </c>
      <c r="D29" s="28" t="s">
        <v>510</v>
      </c>
      <c r="E29" s="29">
        <f t="shared" si="4"/>
        <v>8.695652174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>
      <c r="A30" s="35"/>
      <c r="B30" s="35" t="s">
        <v>288</v>
      </c>
      <c r="C30" s="27">
        <f>countif('การตอบแบบฟอร์ม 1'!$AD:$AD,B30)</f>
        <v>3</v>
      </c>
      <c r="D30" s="28" t="s">
        <v>510</v>
      </c>
      <c r="E30" s="29">
        <f t="shared" si="4"/>
        <v>6.52173913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>
      <c r="A31" s="35"/>
      <c r="B31" s="35" t="s">
        <v>527</v>
      </c>
      <c r="C31" s="27">
        <f>C3-sum(C27:C30)</f>
        <v>0</v>
      </c>
      <c r="D31" s="28" t="s">
        <v>510</v>
      </c>
      <c r="E31" s="29">
        <f t="shared" si="4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>
      <c r="A32" s="30"/>
      <c r="B32" s="30" t="s">
        <v>524</v>
      </c>
      <c r="C32" s="31">
        <f>sum(C27:C31)</f>
        <v>46</v>
      </c>
      <c r="D32" s="22" t="s">
        <v>510</v>
      </c>
      <c r="E32" s="3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>
      <c r="A34" s="22" t="s">
        <v>531</v>
      </c>
      <c r="B34" s="32"/>
      <c r="C34" s="32"/>
      <c r="D34" s="32"/>
      <c r="E34" s="3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>
      <c r="A35" s="23" t="s">
        <v>519</v>
      </c>
      <c r="C35" s="24" t="s">
        <v>520</v>
      </c>
      <c r="E35" s="25" t="s">
        <v>521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>
      <c r="A36" s="36"/>
      <c r="B36" s="26" t="s">
        <v>89</v>
      </c>
      <c r="C36" s="27">
        <f>countif('การตอบแบบฟอร์ม 1'!$AE:$AE,B36)</f>
        <v>32</v>
      </c>
      <c r="D36" s="28" t="s">
        <v>510</v>
      </c>
      <c r="E36" s="29">
        <f t="shared" ref="E36:E45" si="5">C36/$C$46*100</f>
        <v>69.56521739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>
      <c r="A37" s="36"/>
      <c r="B37" s="26" t="s">
        <v>251</v>
      </c>
      <c r="C37" s="27">
        <f>countif('การตอบแบบฟอร์ม 1'!$AE:$AE,B37)</f>
        <v>1</v>
      </c>
      <c r="D37" s="28" t="s">
        <v>510</v>
      </c>
      <c r="E37" s="29">
        <f t="shared" si="5"/>
        <v>2.173913043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>
      <c r="A38" s="36"/>
      <c r="B38" s="26" t="s">
        <v>173</v>
      </c>
      <c r="C38" s="27">
        <f>countif('การตอบแบบฟอร์ม 1'!$AE:$AE,B38)</f>
        <v>5</v>
      </c>
      <c r="D38" s="28" t="s">
        <v>510</v>
      </c>
      <c r="E38" s="29">
        <f t="shared" si="5"/>
        <v>10.86956522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>
      <c r="A39" s="36"/>
      <c r="B39" s="26" t="s">
        <v>242</v>
      </c>
      <c r="C39" s="27">
        <f>countif('การตอบแบบฟอร์ม 1'!$AE:$AE,B39)</f>
        <v>6</v>
      </c>
      <c r="D39" s="28" t="s">
        <v>510</v>
      </c>
      <c r="E39" s="29">
        <f t="shared" si="5"/>
        <v>13.04347826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>
      <c r="A40" s="36"/>
      <c r="B40" s="26" t="s">
        <v>532</v>
      </c>
      <c r="C40" s="27">
        <f>countif('การตอบแบบฟอร์ม 1'!$AE:$AE,B40)</f>
        <v>0</v>
      </c>
      <c r="D40" s="28" t="s">
        <v>510</v>
      </c>
      <c r="E40" s="29">
        <f t="shared" si="5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>
      <c r="A41" s="36"/>
      <c r="B41" s="26" t="s">
        <v>533</v>
      </c>
      <c r="C41" s="27">
        <f>countif('การตอบแบบฟอร์ม 1'!$AE:$AE,B41)</f>
        <v>0</v>
      </c>
      <c r="D41" s="28" t="s">
        <v>510</v>
      </c>
      <c r="E41" s="29">
        <f t="shared" si="5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>
      <c r="A42" s="36"/>
      <c r="B42" s="26" t="s">
        <v>534</v>
      </c>
      <c r="C42" s="27">
        <f>countif('การตอบแบบฟอร์ม 1'!$AE:$AE,B42)</f>
        <v>0</v>
      </c>
      <c r="D42" s="28" t="s">
        <v>510</v>
      </c>
      <c r="E42" s="29">
        <f t="shared" si="5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>
      <c r="A43" s="36"/>
      <c r="B43" s="26" t="s">
        <v>535</v>
      </c>
      <c r="C43" s="27">
        <f>countif('การตอบแบบฟอร์ม 1'!$AE:$AE,B43)</f>
        <v>0</v>
      </c>
      <c r="D43" s="28" t="s">
        <v>510</v>
      </c>
      <c r="E43" s="29">
        <f t="shared" si="5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>
      <c r="A44" s="36"/>
      <c r="B44" s="26" t="s">
        <v>420</v>
      </c>
      <c r="C44" s="27">
        <f>countif('การตอบแบบฟอร์ม 1'!$AE:$AE,B44)</f>
        <v>2</v>
      </c>
      <c r="D44" s="28" t="s">
        <v>510</v>
      </c>
      <c r="E44" s="29">
        <f t="shared" si="5"/>
        <v>4.347826087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>
      <c r="A45" s="36"/>
      <c r="B45" s="26" t="s">
        <v>527</v>
      </c>
      <c r="C45" s="27">
        <f>C3-sum(C36:C44)</f>
        <v>0</v>
      </c>
      <c r="D45" s="28" t="s">
        <v>510</v>
      </c>
      <c r="E45" s="29">
        <f t="shared" si="5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>
      <c r="A46" s="32"/>
      <c r="B46" s="30" t="s">
        <v>524</v>
      </c>
      <c r="C46" s="31">
        <f>sum(C36:C45)</f>
        <v>46</v>
      </c>
      <c r="D46" s="22" t="s">
        <v>510</v>
      </c>
      <c r="E46" s="3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>
      <c r="A48" s="21" t="s">
        <v>536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>
      <c r="A49" s="22" t="s">
        <v>537</v>
      </c>
      <c r="B49" s="32"/>
      <c r="C49" s="32"/>
      <c r="D49" s="32"/>
      <c r="E49" s="3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>
      <c r="A50" s="23" t="s">
        <v>519</v>
      </c>
      <c r="C50" s="24" t="s">
        <v>520</v>
      </c>
      <c r="E50" s="25" t="s">
        <v>521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>
      <c r="A51" s="37"/>
      <c r="B51" s="26" t="s">
        <v>94</v>
      </c>
      <c r="C51" s="27">
        <f>countif('การตอบแบบฟอร์ม 1'!$AL:$AL,B51)</f>
        <v>36</v>
      </c>
      <c r="D51" s="28" t="s">
        <v>510</v>
      </c>
      <c r="E51" s="29">
        <f t="shared" ref="E51:E59" si="6">C51/$C$60*100</f>
        <v>78.26086957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>
      <c r="A52" s="37"/>
      <c r="B52" s="26" t="s">
        <v>205</v>
      </c>
      <c r="C52" s="27">
        <f>countif('การตอบแบบฟอร์ม 1'!$AL:$AL,B52)</f>
        <v>1</v>
      </c>
      <c r="D52" s="28" t="s">
        <v>510</v>
      </c>
      <c r="E52" s="29">
        <f t="shared" si="6"/>
        <v>2.173913043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>
      <c r="A53" s="37"/>
      <c r="B53" s="26" t="s">
        <v>165</v>
      </c>
      <c r="C53" s="27">
        <f>countif('การตอบแบบฟอร์ม 1'!$AL:$AL,B53)</f>
        <v>5</v>
      </c>
      <c r="D53" s="28" t="s">
        <v>510</v>
      </c>
      <c r="E53" s="29">
        <f t="shared" si="6"/>
        <v>10.86956522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>
      <c r="A54" s="37"/>
      <c r="B54" s="26" t="s">
        <v>177</v>
      </c>
      <c r="C54" s="27">
        <f>countif('การตอบแบบฟอร์ม 1'!$AL:$AL,B54)</f>
        <v>3</v>
      </c>
      <c r="D54" s="28" t="s">
        <v>510</v>
      </c>
      <c r="E54" s="29">
        <f t="shared" si="6"/>
        <v>6.52173913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>
      <c r="A55" s="37"/>
      <c r="B55" s="26" t="s">
        <v>215</v>
      </c>
      <c r="C55" s="27">
        <f>countif('การตอบแบบฟอร์ม 1'!$AL:$AL,B55)</f>
        <v>1</v>
      </c>
      <c r="D55" s="28" t="s">
        <v>510</v>
      </c>
      <c r="E55" s="29">
        <f t="shared" si="6"/>
        <v>2.173913043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>
      <c r="A56" s="37"/>
      <c r="B56" s="26" t="s">
        <v>538</v>
      </c>
      <c r="C56" s="27">
        <f>countif('การตอบแบบฟอร์ม 1'!$AL:$AL,B56)</f>
        <v>0</v>
      </c>
      <c r="D56" s="28" t="s">
        <v>510</v>
      </c>
      <c r="E56" s="29">
        <f t="shared" si="6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>
      <c r="A57" s="37"/>
      <c r="B57" s="26" t="s">
        <v>539</v>
      </c>
      <c r="C57" s="27">
        <f>countif('การตอบแบบฟอร์ม 1'!$AL:$AL,B57)</f>
        <v>0</v>
      </c>
      <c r="D57" s="28" t="s">
        <v>510</v>
      </c>
      <c r="E57" s="29">
        <f t="shared" si="6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>
      <c r="A58" s="37"/>
      <c r="B58" s="26" t="s">
        <v>540</v>
      </c>
      <c r="C58" s="27">
        <f>countif('การตอบแบบฟอร์ม 1'!$AL:$AL,B58)</f>
        <v>0</v>
      </c>
      <c r="D58" s="28" t="s">
        <v>510</v>
      </c>
      <c r="E58" s="29">
        <f t="shared" si="6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>
      <c r="A59" s="37"/>
      <c r="B59" s="26" t="s">
        <v>527</v>
      </c>
      <c r="C59" s="27">
        <f>C3-sum(C51:C58)</f>
        <v>0</v>
      </c>
      <c r="D59" s="28" t="s">
        <v>510</v>
      </c>
      <c r="E59" s="29">
        <f t="shared" si="6"/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>
      <c r="A60" s="32"/>
      <c r="B60" s="30" t="s">
        <v>524</v>
      </c>
      <c r="C60" s="31">
        <f>sum(C51:C59)</f>
        <v>46</v>
      </c>
      <c r="D60" s="22" t="s">
        <v>510</v>
      </c>
      <c r="E60" s="3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>
      <c r="A62" s="22" t="s">
        <v>541</v>
      </c>
      <c r="B62" s="32"/>
      <c r="C62" s="32"/>
      <c r="D62" s="32"/>
      <c r="E62" s="3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>
      <c r="A63" s="23" t="s">
        <v>519</v>
      </c>
      <c r="C63" s="24" t="s">
        <v>520</v>
      </c>
      <c r="E63" s="25" t="s">
        <v>521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>
      <c r="A64" s="37"/>
      <c r="B64" s="26" t="s">
        <v>121</v>
      </c>
      <c r="C64" s="27">
        <f>countif('การตอบแบบฟอร์ม 1'!$AG:$AG,B64)</f>
        <v>4</v>
      </c>
      <c r="D64" s="28" t="s">
        <v>510</v>
      </c>
      <c r="E64" s="38">
        <f t="shared" ref="E64:E70" si="7">C64/$C$71*100</f>
        <v>8.695652174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>
      <c r="A65" s="37"/>
      <c r="B65" s="26" t="s">
        <v>119</v>
      </c>
      <c r="C65" s="27">
        <f>countif('การตอบแบบฟอร์ม 1'!$AG:$AG,B65)</f>
        <v>10</v>
      </c>
      <c r="D65" s="28" t="s">
        <v>510</v>
      </c>
      <c r="E65" s="38">
        <f t="shared" si="7"/>
        <v>21.73913043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>
      <c r="A66" s="37"/>
      <c r="B66" s="26" t="s">
        <v>141</v>
      </c>
      <c r="C66" s="27">
        <f>countif('การตอบแบบฟอร์ม 1'!$AG:$AG,B66)</f>
        <v>4</v>
      </c>
      <c r="D66" s="28" t="s">
        <v>510</v>
      </c>
      <c r="E66" s="38">
        <f t="shared" si="7"/>
        <v>8.695652174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>
      <c r="A67" s="37"/>
      <c r="B67" s="26" t="s">
        <v>93</v>
      </c>
      <c r="C67" s="27">
        <f>countif('การตอบแบบฟอร์ม 1'!$AG:$AG,B67)</f>
        <v>16</v>
      </c>
      <c r="D67" s="28" t="s">
        <v>510</v>
      </c>
      <c r="E67" s="38">
        <f t="shared" si="7"/>
        <v>34.7826087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>
      <c r="A68" s="37"/>
      <c r="B68" s="26" t="s">
        <v>91</v>
      </c>
      <c r="C68" s="27">
        <f>countif('การตอบแบบฟอร์ม 1'!$AG:$AG,B68)</f>
        <v>9</v>
      </c>
      <c r="D68" s="28" t="s">
        <v>510</v>
      </c>
      <c r="E68" s="38">
        <f t="shared" si="7"/>
        <v>19.56521739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>
      <c r="A69" s="37"/>
      <c r="B69" s="26" t="s">
        <v>176</v>
      </c>
      <c r="C69" s="27">
        <f>countif('การตอบแบบฟอร์ม 1'!$AG:$AG,B69)</f>
        <v>2</v>
      </c>
      <c r="D69" s="28" t="s">
        <v>510</v>
      </c>
      <c r="E69" s="38">
        <f t="shared" si="7"/>
        <v>4.347826087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>
      <c r="A70" s="37"/>
      <c r="B70" s="26" t="s">
        <v>527</v>
      </c>
      <c r="C70" s="27">
        <f>C3-sum(C64:C69)</f>
        <v>1</v>
      </c>
      <c r="D70" s="28" t="s">
        <v>510</v>
      </c>
      <c r="E70" s="38">
        <f t="shared" si="7"/>
        <v>2.173913043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>
      <c r="A71" s="32"/>
      <c r="B71" s="30" t="s">
        <v>524</v>
      </c>
      <c r="C71" s="31">
        <f>sum(C64:C70)</f>
        <v>46</v>
      </c>
      <c r="D71" s="22" t="s">
        <v>510</v>
      </c>
      <c r="E71" s="3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>
      <c r="A73" s="22" t="s">
        <v>542</v>
      </c>
      <c r="B73" s="39"/>
      <c r="C73" s="39"/>
      <c r="D73" s="39"/>
      <c r="E73" s="3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>
      <c r="A74" s="23" t="s">
        <v>519</v>
      </c>
      <c r="C74" s="24" t="s">
        <v>520</v>
      </c>
      <c r="E74" s="25" t="s">
        <v>521</v>
      </c>
      <c r="F74" s="15"/>
      <c r="G74" s="1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>
      <c r="A75" s="37"/>
      <c r="B75" s="26" t="s">
        <v>543</v>
      </c>
      <c r="C75" s="27">
        <f>countif('การตอบแบบฟอร์ม 1'!$AH:$AH,"&lt;5000")</f>
        <v>7</v>
      </c>
      <c r="D75" s="28" t="s">
        <v>510</v>
      </c>
      <c r="E75" s="29">
        <f t="shared" ref="E75:E81" si="8">C75/$C$82*100</f>
        <v>17.5</v>
      </c>
      <c r="F75" s="19"/>
      <c r="G75" s="40" t="s">
        <v>544</v>
      </c>
      <c r="H75" s="41">
        <f>min('การตอบแบบฟอร์ม 1'!AH2:AH38)</f>
        <v>0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>
      <c r="A76" s="36"/>
      <c r="B76" s="26" t="s">
        <v>545</v>
      </c>
      <c r="C76" s="27">
        <f>countifs('การตอบแบบฟอร์ม 1'!$AH$2:$AH$65,"&gt;=5000",'การตอบแบบฟอร์ม 1'!$AH$2:$AH$65,"&lt;=10000")</f>
        <v>9</v>
      </c>
      <c r="D76" s="28" t="s">
        <v>510</v>
      </c>
      <c r="E76" s="29">
        <f t="shared" si="8"/>
        <v>22.5</v>
      </c>
      <c r="F76" s="19"/>
      <c r="G76" s="40" t="s">
        <v>546</v>
      </c>
      <c r="H76" s="41">
        <f>max('การตอบแบบฟอร์ม 1'!AH2:AH38)</f>
        <v>46900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>
      <c r="A77" s="37"/>
      <c r="B77" s="42" t="s">
        <v>547</v>
      </c>
      <c r="C77" s="27">
        <f>countifs('การตอบแบบฟอร์ม 1'!$AH$2:$AH$65,"&gt;10000",'การตอบแบบฟอร์ม 1'!$AH$2:$AH$65,"&lt;=20000")</f>
        <v>13</v>
      </c>
      <c r="D77" s="28" t="s">
        <v>510</v>
      </c>
      <c r="E77" s="29">
        <f t="shared" si="8"/>
        <v>32.5</v>
      </c>
      <c r="F77" s="19"/>
      <c r="G77" s="40" t="s">
        <v>548</v>
      </c>
      <c r="H77" s="43">
        <f>average('การตอบแบบฟอร์ม 1'!AH2:AH38)</f>
        <v>16070.58824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>
      <c r="A78" s="37"/>
      <c r="B78" s="26" t="s">
        <v>549</v>
      </c>
      <c r="C78" s="27">
        <f>countifs('การตอบแบบฟอร์ม 1'!$AH$2:$AH$65,"&gt;20000",'การตอบแบบฟอร์ม 1'!$AH$2:$AH$65,"&lt;=30000")</f>
        <v>5</v>
      </c>
      <c r="D78" s="28" t="s">
        <v>510</v>
      </c>
      <c r="E78" s="29">
        <f t="shared" si="8"/>
        <v>12.5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>
      <c r="A79" s="37"/>
      <c r="B79" s="26" t="s">
        <v>550</v>
      </c>
      <c r="C79" s="27">
        <f>countifs('การตอบแบบฟอร์ม 1'!$AH$2:$AH$65,"&gt;30000",'การตอบแบบฟอร์ม 1'!$AH$2:$AH$65,"&lt;=40000")</f>
        <v>5</v>
      </c>
      <c r="D79" s="28" t="s">
        <v>510</v>
      </c>
      <c r="E79" s="29">
        <f t="shared" si="8"/>
        <v>12.5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>
      <c r="A80" s="37"/>
      <c r="B80" s="26" t="s">
        <v>551</v>
      </c>
      <c r="C80" s="27">
        <f>countifs('การตอบแบบฟอร์ม 1'!$AH$2:$AH$65,"&gt;40000",'การตอบแบบฟอร์ม 1'!$AH$2:$AH$65,"&lt;=50000")</f>
        <v>1</v>
      </c>
      <c r="D80" s="28" t="s">
        <v>510</v>
      </c>
      <c r="E80" s="29">
        <f t="shared" si="8"/>
        <v>2.5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>
      <c r="A81" s="37"/>
      <c r="B81" s="26" t="s">
        <v>552</v>
      </c>
      <c r="C81" s="27">
        <f>COUNTIF('การตอบแบบฟอร์ม 1'!$AH$2:$AH$65,"&gt;50000")</f>
        <v>0</v>
      </c>
      <c r="D81" s="28" t="s">
        <v>510</v>
      </c>
      <c r="E81" s="29">
        <f t="shared" si="8"/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>
      <c r="A82" s="32"/>
      <c r="B82" s="30" t="s">
        <v>524</v>
      </c>
      <c r="C82" s="31">
        <f>sum(C75:C81)</f>
        <v>40</v>
      </c>
      <c r="D82" s="22" t="s">
        <v>510</v>
      </c>
      <c r="E82" s="3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>
      <c r="A84" s="22" t="s">
        <v>553</v>
      </c>
      <c r="B84" s="32"/>
      <c r="C84" s="32"/>
      <c r="D84" s="32"/>
      <c r="E84" s="3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>
      <c r="A85" s="23" t="s">
        <v>519</v>
      </c>
      <c r="C85" s="24" t="s">
        <v>520</v>
      </c>
      <c r="E85" s="25" t="s">
        <v>521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>
      <c r="A86" s="37"/>
      <c r="B86" s="26" t="s">
        <v>121</v>
      </c>
      <c r="C86" s="27">
        <f>COUNTIF('การตอบแบบฟอร์ม 1'!$AJ$2:$AJ$65,B86)</f>
        <v>5</v>
      </c>
      <c r="D86" s="28" t="s">
        <v>510</v>
      </c>
      <c r="E86" s="38">
        <f t="shared" ref="E86:E92" si="9">C86/$C$93*100</f>
        <v>10.86956522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>
      <c r="A87" s="37"/>
      <c r="B87" s="26" t="s">
        <v>119</v>
      </c>
      <c r="C87" s="27">
        <f>COUNTIF('การตอบแบบฟอร์ม 1'!$AJ$2:$AJ$65,B87)</f>
        <v>10</v>
      </c>
      <c r="D87" s="28" t="s">
        <v>510</v>
      </c>
      <c r="E87" s="38">
        <f t="shared" si="9"/>
        <v>21.73913043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>
      <c r="A88" s="37"/>
      <c r="B88" s="26" t="s">
        <v>141</v>
      </c>
      <c r="C88" s="27">
        <f>COUNTIF('การตอบแบบฟอร์ม 1'!$AJ$2:$AJ$65,B88)</f>
        <v>4</v>
      </c>
      <c r="D88" s="28" t="s">
        <v>510</v>
      </c>
      <c r="E88" s="38">
        <f t="shared" si="9"/>
        <v>8.695652174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>
      <c r="A89" s="37"/>
      <c r="B89" s="26" t="s">
        <v>93</v>
      </c>
      <c r="C89" s="27">
        <f>COUNTIF('การตอบแบบฟอร์ม 1'!$AJ$2:$AJ$65,B89)</f>
        <v>18</v>
      </c>
      <c r="D89" s="28" t="s">
        <v>510</v>
      </c>
      <c r="E89" s="38">
        <f t="shared" si="9"/>
        <v>39.13043478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>
      <c r="A90" s="37"/>
      <c r="B90" s="26" t="s">
        <v>91</v>
      </c>
      <c r="C90" s="27">
        <f>COUNTIF('การตอบแบบฟอร์ม 1'!$AJ$2:$AJ$65,B90)</f>
        <v>6</v>
      </c>
      <c r="D90" s="28" t="s">
        <v>510</v>
      </c>
      <c r="E90" s="38">
        <f t="shared" si="9"/>
        <v>13.04347826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>
      <c r="A91" s="37"/>
      <c r="B91" s="26" t="s">
        <v>176</v>
      </c>
      <c r="C91" s="27">
        <f>COUNTIF('การตอบแบบฟอร์ม 1'!$AJ$2:$AJ$65,B91)</f>
        <v>3</v>
      </c>
      <c r="D91" s="28" t="s">
        <v>510</v>
      </c>
      <c r="E91" s="38">
        <f t="shared" si="9"/>
        <v>6.52173913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>
      <c r="A92" s="37"/>
      <c r="B92" s="26" t="s">
        <v>527</v>
      </c>
      <c r="C92" s="27">
        <f>C3-sum(C86:C91)</f>
        <v>0</v>
      </c>
      <c r="D92" s="28" t="s">
        <v>510</v>
      </c>
      <c r="E92" s="38">
        <f t="shared" si="9"/>
        <v>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>
      <c r="A93" s="32"/>
      <c r="B93" s="30" t="s">
        <v>524</v>
      </c>
      <c r="C93" s="31">
        <f>sum(C86:C92)</f>
        <v>46</v>
      </c>
      <c r="D93" s="22" t="s">
        <v>510</v>
      </c>
      <c r="E93" s="3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>
      <c r="A95" s="22" t="s">
        <v>554</v>
      </c>
      <c r="B95" s="39"/>
      <c r="C95" s="39"/>
      <c r="D95" s="39"/>
      <c r="E95" s="39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>
      <c r="A96" s="23" t="s">
        <v>519</v>
      </c>
      <c r="C96" s="24" t="s">
        <v>520</v>
      </c>
      <c r="E96" s="25" t="s">
        <v>521</v>
      </c>
      <c r="F96" s="12"/>
      <c r="G96" s="40" t="s">
        <v>544</v>
      </c>
      <c r="H96" s="41">
        <f>min('การตอบแบบฟอร์ม 1'!$AK$2:$AK$38)</f>
        <v>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>
      <c r="A97" s="37"/>
      <c r="B97" s="26" t="s">
        <v>543</v>
      </c>
      <c r="C97" s="27">
        <f>countif('การตอบแบบฟอร์ม 1'!$AK$2:$AK$65,"&lt;5000")</f>
        <v>10</v>
      </c>
      <c r="D97" s="28" t="s">
        <v>510</v>
      </c>
      <c r="E97" s="29">
        <f t="shared" ref="E97:E103" si="10">C97/$C$104*100</f>
        <v>23.25581395</v>
      </c>
      <c r="F97" s="12"/>
      <c r="G97" s="40" t="s">
        <v>546</v>
      </c>
      <c r="H97" s="41">
        <f>MAX('การตอบแบบฟอร์ม 1'!$AK$2:$AK$38)</f>
        <v>40000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>
      <c r="A98" s="36"/>
      <c r="B98" s="26" t="s">
        <v>545</v>
      </c>
      <c r="C98" s="27">
        <f>countifs('การตอบแบบฟอร์ม 1'!$AK$2:$AK$65,"&gt;=5000",'การตอบแบบฟอร์ม 1'!$AK$2:$AK$65,"&lt;=10000")</f>
        <v>14</v>
      </c>
      <c r="D98" s="28" t="s">
        <v>510</v>
      </c>
      <c r="E98" s="29">
        <f t="shared" si="10"/>
        <v>32.55813953</v>
      </c>
      <c r="F98" s="12"/>
      <c r="G98" s="40" t="s">
        <v>548</v>
      </c>
      <c r="H98" s="43">
        <f>AVERAGE('การตอบแบบฟอร์ม 1'!$AK$2:$AK$38)</f>
        <v>11901.38889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>
      <c r="A99" s="37"/>
      <c r="B99" s="42" t="s">
        <v>547</v>
      </c>
      <c r="C99" s="27">
        <f>countifs('การตอบแบบฟอร์ม 1'!$AK$2:$AK$65,"&gt;10000",'การตอบแบบฟอร์ม 1'!$AK$2:$AK$65,"&lt;=20000")</f>
        <v>12</v>
      </c>
      <c r="D99" s="28" t="s">
        <v>510</v>
      </c>
      <c r="E99" s="29">
        <f t="shared" si="10"/>
        <v>27.90697674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>
      <c r="A100" s="37"/>
      <c r="B100" s="26" t="s">
        <v>549</v>
      </c>
      <c r="C100" s="27">
        <f>countifs('การตอบแบบฟอร์ม 1'!$AK$2:$AK$65,"&gt;20000",'การตอบแบบฟอร์ม 1'!$AK$2:$AK$65,"&lt;=30000")</f>
        <v>3</v>
      </c>
      <c r="D100" s="28" t="s">
        <v>510</v>
      </c>
      <c r="E100" s="29">
        <f t="shared" si="10"/>
        <v>6.976744186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>
      <c r="A101" s="37"/>
      <c r="B101" s="26" t="s">
        <v>550</v>
      </c>
      <c r="C101" s="27">
        <f>countifs('การตอบแบบฟอร์ม 1'!$AK$2:$AK$65,"&gt;30000",'การตอบแบบฟอร์ม 1'!$AK$2:$AK$65,"&lt;=40000")</f>
        <v>4</v>
      </c>
      <c r="D101" s="28" t="s">
        <v>510</v>
      </c>
      <c r="E101" s="29">
        <f t="shared" si="10"/>
        <v>9.302325581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>
      <c r="A102" s="37"/>
      <c r="B102" s="26" t="s">
        <v>551</v>
      </c>
      <c r="C102" s="27">
        <f>countifs('การตอบแบบฟอร์ม 1'!$AK$2:$AK$65,"&gt;40000",'การตอบแบบฟอร์ม 1'!$AK$2:$AK$65,"&lt;=50000")</f>
        <v>0</v>
      </c>
      <c r="D102" s="28" t="s">
        <v>510</v>
      </c>
      <c r="E102" s="29">
        <f t="shared" si="10"/>
        <v>0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>
      <c r="A103" s="37"/>
      <c r="B103" s="26" t="s">
        <v>552</v>
      </c>
      <c r="C103" s="27">
        <f>countif('การตอบแบบฟอร์ม 1'!$AK$2:$AK$65,"&gt;50000")</f>
        <v>0</v>
      </c>
      <c r="D103" s="28" t="s">
        <v>510</v>
      </c>
      <c r="E103" s="29">
        <f t="shared" si="10"/>
        <v>0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>
      <c r="A104" s="32"/>
      <c r="B104" s="30" t="s">
        <v>524</v>
      </c>
      <c r="C104" s="31">
        <f>sum(C97:C103)</f>
        <v>43</v>
      </c>
      <c r="D104" s="22" t="s">
        <v>510</v>
      </c>
      <c r="E104" s="3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>
      <c r="A106" s="22" t="s">
        <v>555</v>
      </c>
      <c r="B106" s="32"/>
      <c r="C106" s="32"/>
      <c r="D106" s="32"/>
      <c r="E106" s="3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>
      <c r="A107" s="23" t="s">
        <v>519</v>
      </c>
      <c r="C107" s="24" t="s">
        <v>520</v>
      </c>
      <c r="E107" s="25" t="s">
        <v>521</v>
      </c>
      <c r="F107" s="12"/>
      <c r="G107" s="40" t="s">
        <v>544</v>
      </c>
      <c r="H107" s="44">
        <f>min('การตอบแบบฟอร์ม 1'!$AM$2:$AM$38)</f>
        <v>1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>
      <c r="A108" s="37"/>
      <c r="B108" s="26" t="s">
        <v>556</v>
      </c>
      <c r="C108" s="27">
        <f>countif('การตอบแบบฟอร์ม 1'!$AM$2:$AM$65,"1")</f>
        <v>7</v>
      </c>
      <c r="D108" s="28" t="s">
        <v>510</v>
      </c>
      <c r="E108" s="29">
        <f t="shared" ref="E108:E111" si="11">C108/$C$112*100</f>
        <v>15.2173913</v>
      </c>
      <c r="F108" s="12"/>
      <c r="G108" s="40" t="s">
        <v>546</v>
      </c>
      <c r="H108" s="44">
        <f>MAX('การตอบแบบฟอร์ม 1'!$AM$2:$AM$38)</f>
        <v>3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>
      <c r="A109" s="37"/>
      <c r="B109" s="26" t="s">
        <v>557</v>
      </c>
      <c r="C109" s="27">
        <f>countifs('การตอบแบบฟอร์ม 1'!$AM$2:$AM$65,"&gt;=2",'การตอบแบบฟอร์ม 1'!$AM$2:$AM$65,"&lt;=3")</f>
        <v>39</v>
      </c>
      <c r="D109" s="28" t="s">
        <v>510</v>
      </c>
      <c r="E109" s="29">
        <f t="shared" si="11"/>
        <v>84.7826087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>
      <c r="A110" s="37"/>
      <c r="B110" s="26" t="s">
        <v>558</v>
      </c>
      <c r="C110" s="27">
        <f>countifs('การตอบแบบฟอร์ม 1'!$AM$2:$AM$65,"&gt;=4",'การตอบแบบฟอร์ม 1'!$AM$2:$AM$65,"&lt;=5")</f>
        <v>0</v>
      </c>
      <c r="D110" s="28" t="s">
        <v>510</v>
      </c>
      <c r="E110" s="29">
        <f t="shared" si="11"/>
        <v>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>
      <c r="A111" s="37"/>
      <c r="B111" s="26" t="s">
        <v>559</v>
      </c>
      <c r="C111" s="27">
        <f>countif('การตอบแบบฟอร์ม 1'!$AM$2:$AM$65,"&gt;5")</f>
        <v>0</v>
      </c>
      <c r="D111" s="28" t="s">
        <v>510</v>
      </c>
      <c r="E111" s="29">
        <f t="shared" si="11"/>
        <v>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>
      <c r="A112" s="32"/>
      <c r="B112" s="30" t="s">
        <v>524</v>
      </c>
      <c r="C112" s="31">
        <f>sum(C108:C111)</f>
        <v>46</v>
      </c>
      <c r="D112" s="22" t="s">
        <v>510</v>
      </c>
      <c r="E112" s="3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>
      <c r="A114" s="22" t="s">
        <v>560</v>
      </c>
      <c r="B114" s="32"/>
      <c r="C114" s="32"/>
      <c r="D114" s="32"/>
      <c r="E114" s="3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>
      <c r="A115" s="23" t="s">
        <v>519</v>
      </c>
      <c r="C115" s="24" t="s">
        <v>520</v>
      </c>
      <c r="E115" s="25" t="s">
        <v>521</v>
      </c>
      <c r="F115" s="12"/>
      <c r="G115" s="40" t="s">
        <v>544</v>
      </c>
      <c r="H115" s="44">
        <f>min('การตอบแบบฟอร์ม 1'!$AS$2:$AS$38)</f>
        <v>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>
      <c r="A116" s="37"/>
      <c r="B116" s="26" t="s">
        <v>98</v>
      </c>
      <c r="C116" s="27">
        <f>countif('การตอบแบบฟอร์ม 1'!$AS$2:$AS$65,"0")</f>
        <v>19</v>
      </c>
      <c r="D116" s="28" t="s">
        <v>510</v>
      </c>
      <c r="E116" s="29">
        <f t="shared" ref="E116:E122" si="12">C116/$C$123*100</f>
        <v>41.30434783</v>
      </c>
      <c r="F116" s="12"/>
      <c r="G116" s="40" t="s">
        <v>546</v>
      </c>
      <c r="H116" s="44">
        <f>MAX('การตอบแบบฟอร์ม 1'!$AS$2:$AS$38)</f>
        <v>2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>
      <c r="A117" s="37"/>
      <c r="B117" s="26" t="s">
        <v>556</v>
      </c>
      <c r="C117" s="27">
        <f>countif('การตอบแบบฟอร์ม 1'!$AS$2:$AS$65,"1")</f>
        <v>16</v>
      </c>
      <c r="D117" s="28" t="s">
        <v>510</v>
      </c>
      <c r="E117" s="29">
        <f t="shared" si="12"/>
        <v>34.7826087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>
      <c r="A118" s="37"/>
      <c r="B118" s="26" t="s">
        <v>561</v>
      </c>
      <c r="C118" s="27">
        <f>countif('การตอบแบบฟอร์ม 1'!$AS$2:$AS$65,"2")</f>
        <v>10</v>
      </c>
      <c r="D118" s="28" t="s">
        <v>510</v>
      </c>
      <c r="E118" s="29">
        <f t="shared" si="12"/>
        <v>21.73913043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>
      <c r="A119" s="37"/>
      <c r="B119" s="26" t="s">
        <v>562</v>
      </c>
      <c r="C119" s="27">
        <f>countif('การตอบแบบฟอร์ม 1'!$AS$2:$AS$65,"3")</f>
        <v>1</v>
      </c>
      <c r="D119" s="28" t="s">
        <v>510</v>
      </c>
      <c r="E119" s="29">
        <f t="shared" si="12"/>
        <v>2.173913043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>
      <c r="A120" s="37"/>
      <c r="B120" s="26" t="s">
        <v>563</v>
      </c>
      <c r="C120" s="27">
        <f>countif('การตอบแบบฟอร์ม 1'!$AS$2:$AS$65,"4")</f>
        <v>0</v>
      </c>
      <c r="D120" s="28" t="s">
        <v>510</v>
      </c>
      <c r="E120" s="29">
        <f t="shared" si="12"/>
        <v>0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>
      <c r="A121" s="37"/>
      <c r="B121" s="26" t="s">
        <v>564</v>
      </c>
      <c r="C121" s="27">
        <f>countif('การตอบแบบฟอร์ม 1'!$AS$2:$AS$65,"5")</f>
        <v>0</v>
      </c>
      <c r="D121" s="28" t="s">
        <v>510</v>
      </c>
      <c r="E121" s="29">
        <f t="shared" si="12"/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>
      <c r="A122" s="37"/>
      <c r="B122" s="26" t="s">
        <v>559</v>
      </c>
      <c r="C122" s="27">
        <f>countif('การตอบแบบฟอร์ม 1'!$AS$2:$AS$65,"&gt;5")</f>
        <v>0</v>
      </c>
      <c r="D122" s="28" t="s">
        <v>510</v>
      </c>
      <c r="E122" s="29">
        <f t="shared" si="12"/>
        <v>0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>
      <c r="A123" s="32"/>
      <c r="B123" s="30" t="s">
        <v>524</v>
      </c>
      <c r="C123" s="31">
        <f>sum(C116:C122)</f>
        <v>46</v>
      </c>
      <c r="D123" s="22" t="s">
        <v>510</v>
      </c>
      <c r="E123" s="3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>
      <c r="A125" s="21" t="s">
        <v>565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>
      <c r="A126" s="22" t="s">
        <v>566</v>
      </c>
      <c r="B126" s="32"/>
      <c r="C126" s="32"/>
      <c r="D126" s="32"/>
      <c r="E126" s="3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>
      <c r="A127" s="23" t="s">
        <v>519</v>
      </c>
      <c r="C127" s="24" t="s">
        <v>520</v>
      </c>
      <c r="E127" s="25" t="s">
        <v>521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>
      <c r="A128" s="37"/>
      <c r="B128" s="26" t="s">
        <v>567</v>
      </c>
      <c r="C128" s="27">
        <f>countif('การตอบแบบฟอร์ม 1'!$AT$2:$AT$65,B128)</f>
        <v>0</v>
      </c>
      <c r="D128" s="28" t="s">
        <v>510</v>
      </c>
      <c r="E128" s="29">
        <f t="shared" ref="E128:E136" si="13">C128/$C$137*100</f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>
      <c r="A129" s="37"/>
      <c r="B129" s="26" t="s">
        <v>142</v>
      </c>
      <c r="C129" s="27">
        <f>countif('การตอบแบบฟอร์ม 1'!$AT$2:$AT$65,B129)</f>
        <v>3</v>
      </c>
      <c r="D129" s="28" t="s">
        <v>510</v>
      </c>
      <c r="E129" s="29">
        <f t="shared" si="13"/>
        <v>6.52173913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>
      <c r="A130" s="37"/>
      <c r="B130" s="26" t="s">
        <v>95</v>
      </c>
      <c r="C130" s="27">
        <f>countif('การตอบแบบฟอร์ม 1'!$AT$2:$AT$65,B130)</f>
        <v>26</v>
      </c>
      <c r="D130" s="28" t="s">
        <v>510</v>
      </c>
      <c r="E130" s="29">
        <f t="shared" si="13"/>
        <v>56.52173913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>
      <c r="A131" s="37"/>
      <c r="B131" s="26" t="s">
        <v>568</v>
      </c>
      <c r="C131" s="27">
        <f>countif('การตอบแบบฟอร์ม 1'!$AT$2:$AT$65,B131)</f>
        <v>0</v>
      </c>
      <c r="D131" s="28" t="s">
        <v>510</v>
      </c>
      <c r="E131" s="29">
        <f t="shared" si="13"/>
        <v>0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>
      <c r="A132" s="37"/>
      <c r="B132" s="26" t="s">
        <v>166</v>
      </c>
      <c r="C132" s="27">
        <f>countif('การตอบแบบฟอร์ม 1'!$AT$2:$AT$65,B132)</f>
        <v>8</v>
      </c>
      <c r="D132" s="28" t="s">
        <v>510</v>
      </c>
      <c r="E132" s="29">
        <f t="shared" si="13"/>
        <v>17.39130435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>
      <c r="A133" s="37"/>
      <c r="B133" s="26" t="s">
        <v>122</v>
      </c>
      <c r="C133" s="27">
        <f>countif('การตอบแบบฟอร์ม 1'!$AT$2:$AT$65,B133)</f>
        <v>9</v>
      </c>
      <c r="D133" s="28" t="s">
        <v>510</v>
      </c>
      <c r="E133" s="29">
        <f t="shared" si="13"/>
        <v>19.56521739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>
      <c r="A134" s="37"/>
      <c r="B134" s="26" t="s">
        <v>569</v>
      </c>
      <c r="C134" s="27">
        <f>countif('การตอบแบบฟอร์ม 1'!$AT$2:$AT$65,B134)</f>
        <v>0</v>
      </c>
      <c r="D134" s="28" t="s">
        <v>510</v>
      </c>
      <c r="E134" s="29">
        <f t="shared" si="13"/>
        <v>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>
      <c r="A135" s="37"/>
      <c r="B135" s="26" t="s">
        <v>570</v>
      </c>
      <c r="C135" s="27">
        <f>countif('การตอบแบบฟอร์ม 1'!$AT$2:$AT$65,B135)</f>
        <v>0</v>
      </c>
      <c r="D135" s="28" t="s">
        <v>510</v>
      </c>
      <c r="E135" s="29">
        <f t="shared" si="13"/>
        <v>0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>
      <c r="A136" s="37"/>
      <c r="B136" s="26" t="s">
        <v>527</v>
      </c>
      <c r="C136" s="27">
        <f>C3-sum(C128:C135)</f>
        <v>0</v>
      </c>
      <c r="D136" s="28" t="s">
        <v>510</v>
      </c>
      <c r="E136" s="29">
        <f t="shared" si="13"/>
        <v>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>
      <c r="A137" s="32"/>
      <c r="B137" s="30" t="s">
        <v>524</v>
      </c>
      <c r="C137" s="31">
        <f>sum(C128:C136)</f>
        <v>46</v>
      </c>
      <c r="D137" s="22" t="s">
        <v>510</v>
      </c>
      <c r="E137" s="3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>
      <c r="A140" s="22" t="s">
        <v>571</v>
      </c>
      <c r="B140" s="39"/>
      <c r="C140" s="39"/>
      <c r="D140" s="39"/>
      <c r="E140" s="39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>
      <c r="A141" s="23" t="s">
        <v>519</v>
      </c>
      <c r="C141" s="24" t="s">
        <v>520</v>
      </c>
      <c r="E141" s="25" t="s">
        <v>521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>
      <c r="A142" s="37"/>
      <c r="B142" s="26" t="s">
        <v>572</v>
      </c>
      <c r="C142" s="27">
        <f>countif('การตอบแบบฟอร์ม 1'!$AX$2:$AX$65,"&lt;20")</f>
        <v>0</v>
      </c>
      <c r="D142" s="28" t="s">
        <v>510</v>
      </c>
      <c r="E142" s="29">
        <f t="shared" ref="E142:E150" si="14">C142/$C$151*100</f>
        <v>0</v>
      </c>
      <c r="F142" s="12"/>
      <c r="G142" s="40" t="s">
        <v>544</v>
      </c>
      <c r="H142" s="44">
        <f>min('การตอบแบบฟอร์ม 1'!$AX$2:$AX$38)</f>
        <v>40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>
      <c r="A143" s="37"/>
      <c r="B143" s="26" t="s">
        <v>573</v>
      </c>
      <c r="C143" s="27">
        <f>COUNTIFS('การตอบแบบฟอร์ม 1'!$AX$2:$AX$65,"&gt;=20",'การตอบแบบฟอร์ม 1'!$AX$2:$AX$65,"&lt;=40")</f>
        <v>2</v>
      </c>
      <c r="D143" s="28" t="s">
        <v>510</v>
      </c>
      <c r="E143" s="29">
        <f t="shared" si="14"/>
        <v>4.761904762</v>
      </c>
      <c r="F143" s="12"/>
      <c r="G143" s="40" t="s">
        <v>546</v>
      </c>
      <c r="H143" s="44">
        <f>MAX('การตอบแบบฟอร์ม 1'!$AX$2:$AX$38)</f>
        <v>140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>
      <c r="A144" s="37"/>
      <c r="B144" s="26" t="s">
        <v>574</v>
      </c>
      <c r="C144" s="27">
        <f>COUNTIFS('การตอบแบบฟอร์ม 1'!$AX$2:$AX$65,"&gt;40",'การตอบแบบฟอร์ม 1'!$AX$2:$AX$65,"&lt;=60")</f>
        <v>11</v>
      </c>
      <c r="D144" s="28" t="s">
        <v>510</v>
      </c>
      <c r="E144" s="29">
        <f t="shared" si="14"/>
        <v>26.19047619</v>
      </c>
      <c r="F144" s="12"/>
      <c r="G144" s="40" t="s">
        <v>548</v>
      </c>
      <c r="H144" s="45">
        <f>AVERAGE('การตอบแบบฟอร์ม 1'!$AX$2:$AX$38)</f>
        <v>82.85714286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>
      <c r="A145" s="37"/>
      <c r="B145" s="26" t="s">
        <v>575</v>
      </c>
      <c r="C145" s="27">
        <f>COUNTIFS('การตอบแบบฟอร์ม 1'!$AX$2:$AX$65,"&gt;60",'การตอบแบบฟอร์ม 1'!$AX$2:$AX$65,"&lt;=80")</f>
        <v>6</v>
      </c>
      <c r="D145" s="28" t="s">
        <v>510</v>
      </c>
      <c r="E145" s="29">
        <f t="shared" si="14"/>
        <v>14.28571429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>
      <c r="A146" s="37"/>
      <c r="B146" s="26" t="s">
        <v>576</v>
      </c>
      <c r="C146" s="27">
        <f>COUNTIFS('การตอบแบบฟอร์ม 1'!$AX$2:$AX$65,"&gt;80",'การตอบแบบฟอร์ม 1'!$AX$2:$AX$65,"&lt;=100")</f>
        <v>20</v>
      </c>
      <c r="D146" s="28" t="s">
        <v>510</v>
      </c>
      <c r="E146" s="29">
        <f t="shared" si="14"/>
        <v>47.61904762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>
      <c r="A147" s="37"/>
      <c r="B147" s="26" t="s">
        <v>577</v>
      </c>
      <c r="C147" s="27">
        <f>COUNTIFS('การตอบแบบฟอร์ม 1'!$AX$2:$AX$65,"&gt;100",'การตอบแบบฟอร์ม 1'!$AX$2:$AX$65,"&lt;=120")</f>
        <v>0</v>
      </c>
      <c r="D147" s="28" t="s">
        <v>510</v>
      </c>
      <c r="E147" s="29">
        <f t="shared" si="14"/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>
      <c r="A148" s="37"/>
      <c r="B148" s="26" t="s">
        <v>578</v>
      </c>
      <c r="C148" s="27">
        <f>COUNTIFS('การตอบแบบฟอร์ม 1'!$AX$2:$AX$65,"&gt;120",'การตอบแบบฟอร์ม 1'!$AX$2:$AX$65,"&lt;=150")</f>
        <v>2</v>
      </c>
      <c r="D148" s="28" t="s">
        <v>510</v>
      </c>
      <c r="E148" s="29">
        <f t="shared" si="14"/>
        <v>4.761904762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>
      <c r="A149" s="37"/>
      <c r="B149" s="26" t="s">
        <v>579</v>
      </c>
      <c r="C149" s="27">
        <f>COUNTIFS('การตอบแบบฟอร์ม 1'!$AX$2:$AX$65,"&gt;150",'การตอบแบบฟอร์ม 1'!$AX$2:$AX$65,"&lt;=200")</f>
        <v>1</v>
      </c>
      <c r="D149" s="28" t="s">
        <v>510</v>
      </c>
      <c r="E149" s="29">
        <f t="shared" si="14"/>
        <v>2.380952381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>
      <c r="A150" s="37"/>
      <c r="B150" s="26" t="s">
        <v>580</v>
      </c>
      <c r="C150" s="27">
        <f>COUNTIF('การตอบแบบฟอร์ม 1'!$AX$2:$AX$65,"&gt;200")</f>
        <v>0</v>
      </c>
      <c r="D150" s="28" t="s">
        <v>510</v>
      </c>
      <c r="E150" s="29">
        <f t="shared" si="14"/>
        <v>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>
      <c r="A151" s="32"/>
      <c r="B151" s="30" t="s">
        <v>524</v>
      </c>
      <c r="C151" s="31">
        <f>sum(C142:C150)</f>
        <v>42</v>
      </c>
      <c r="D151" s="22" t="s">
        <v>510</v>
      </c>
      <c r="E151" s="3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>
      <c r="A153" s="21" t="s">
        <v>581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>
      <c r="A154" s="22" t="s">
        <v>582</v>
      </c>
      <c r="B154" s="39"/>
      <c r="C154" s="39"/>
      <c r="D154" s="39"/>
      <c r="E154" s="39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>
      <c r="A155" s="23" t="s">
        <v>519</v>
      </c>
      <c r="C155" s="24" t="s">
        <v>520</v>
      </c>
      <c r="E155" s="25" t="s">
        <v>521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>
      <c r="A156" s="37"/>
      <c r="B156" s="26" t="s">
        <v>583</v>
      </c>
      <c r="C156" s="27">
        <f>countif('การตอบแบบฟอร์ม 1'!$AZ$2:$AZ$65,"&lt;30")</f>
        <v>0</v>
      </c>
      <c r="D156" s="28" t="s">
        <v>510</v>
      </c>
      <c r="E156" s="29">
        <f t="shared" ref="E156:E164" si="15">C156/$C$165*100</f>
        <v>0</v>
      </c>
      <c r="F156" s="12"/>
      <c r="G156" s="40" t="s">
        <v>544</v>
      </c>
      <c r="H156" s="44">
        <f>min('การตอบแบบฟอร์ม 1'!$AZ$2:$AZ$38)</f>
        <v>37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>
      <c r="A157" s="37"/>
      <c r="B157" s="26" t="s">
        <v>584</v>
      </c>
      <c r="C157" s="27">
        <f>countifs('การตอบแบบฟอร์ม 1'!$AZ$2:$AZ$65,"&gt;=30",'การตอบแบบฟอร์ม 1'!$AZ$2:$AZ$65,"&lt;40")</f>
        <v>1</v>
      </c>
      <c r="D157" s="28" t="s">
        <v>510</v>
      </c>
      <c r="E157" s="29">
        <f t="shared" si="15"/>
        <v>2.173913043</v>
      </c>
      <c r="F157" s="12"/>
      <c r="G157" s="40" t="s">
        <v>546</v>
      </c>
      <c r="H157" s="44">
        <f>MAX('การตอบแบบฟอร์ม 1'!$AZ$2:$AZ$38)</f>
        <v>115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>
      <c r="A158" s="37"/>
      <c r="B158" s="26" t="s">
        <v>585</v>
      </c>
      <c r="C158" s="27">
        <f>countifs('การตอบแบบฟอร์ม 1'!$AZ$2:$AZ$65,"&gt;=40",'การตอบแบบฟอร์ม 1'!$AZ$2:$AZ$65,"&lt;50")</f>
        <v>12</v>
      </c>
      <c r="D158" s="28" t="s">
        <v>510</v>
      </c>
      <c r="E158" s="29">
        <f t="shared" si="15"/>
        <v>26.08695652</v>
      </c>
      <c r="F158" s="12"/>
      <c r="G158" s="40" t="s">
        <v>548</v>
      </c>
      <c r="H158" s="45">
        <f>AVERAGE('การตอบแบบฟอร์ม 1'!$AZ$2:$AZ$38)</f>
        <v>58.05405405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>
      <c r="A159" s="37"/>
      <c r="B159" s="26" t="s">
        <v>586</v>
      </c>
      <c r="C159" s="27">
        <f>countifs('การตอบแบบฟอร์ม 1'!$AZ$2:$AZ$65,"&gt;=50",'การตอบแบบฟอร์ม 1'!$AZ$2:$AZ$65,"&lt;60")</f>
        <v>18</v>
      </c>
      <c r="D159" s="28" t="s">
        <v>510</v>
      </c>
      <c r="E159" s="29">
        <f t="shared" si="15"/>
        <v>39.13043478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>
      <c r="A160" s="37"/>
      <c r="B160" s="26" t="s">
        <v>587</v>
      </c>
      <c r="C160" s="27">
        <f>countifs('การตอบแบบฟอร์ม 1'!$AZ$2:$AZ$65,"&gt;=60",'การตอบแบบฟอร์ม 1'!$AZ$2:$AZ$65,"&lt;70")</f>
        <v>6</v>
      </c>
      <c r="D160" s="28" t="s">
        <v>510</v>
      </c>
      <c r="E160" s="29">
        <f t="shared" si="15"/>
        <v>13.04347826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>
      <c r="A161" s="37"/>
      <c r="B161" s="26" t="s">
        <v>588</v>
      </c>
      <c r="C161" s="27">
        <f>countifs('การตอบแบบฟอร์ม 1'!$AZ$2:$AZ$65,"&gt;=70",'การตอบแบบฟอร์ม 1'!$AZ$2:$AZ$65,"&lt;80")</f>
        <v>7</v>
      </c>
      <c r="D161" s="28" t="s">
        <v>510</v>
      </c>
      <c r="E161" s="29">
        <f t="shared" si="15"/>
        <v>15.2173913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>
      <c r="A162" s="37"/>
      <c r="B162" s="26" t="s">
        <v>589</v>
      </c>
      <c r="C162" s="27">
        <f>countifs('การตอบแบบฟอร์ม 1'!$AZ$2:$AZ$65,"&gt;=80",'การตอบแบบฟอร์ม 1'!$AZ$2:$AZ$65,"&lt;90")</f>
        <v>1</v>
      </c>
      <c r="D162" s="28" t="s">
        <v>510</v>
      </c>
      <c r="E162" s="29">
        <f t="shared" si="15"/>
        <v>2.173913043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>
      <c r="A163" s="37"/>
      <c r="B163" s="26" t="s">
        <v>590</v>
      </c>
      <c r="C163" s="27">
        <f>countifs('การตอบแบบฟอร์ม 1'!$AZ$2:$AZ$65,"&gt;=90",'การตอบแบบฟอร์ม 1'!$AZ$2:$AZ$65,"&lt;100")</f>
        <v>0</v>
      </c>
      <c r="D163" s="28" t="s">
        <v>510</v>
      </c>
      <c r="E163" s="29">
        <f t="shared" si="15"/>
        <v>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>
      <c r="A164" s="37"/>
      <c r="B164" s="26" t="s">
        <v>591</v>
      </c>
      <c r="C164" s="27">
        <f>countif('การตอบแบบฟอร์ม 1'!$AZ$2:$AZ$65,"&gt;=100")</f>
        <v>1</v>
      </c>
      <c r="D164" s="28" t="s">
        <v>510</v>
      </c>
      <c r="E164" s="29">
        <f t="shared" si="15"/>
        <v>2.173913043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>
      <c r="A165" s="32"/>
      <c r="B165" s="30" t="s">
        <v>524</v>
      </c>
      <c r="C165" s="31">
        <f>sum(C156:C164)</f>
        <v>46</v>
      </c>
      <c r="D165" s="22" t="s">
        <v>510</v>
      </c>
      <c r="E165" s="3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>
      <c r="A167" s="22" t="s">
        <v>592</v>
      </c>
      <c r="B167" s="39"/>
      <c r="C167" s="39"/>
      <c r="D167" s="39"/>
      <c r="E167" s="39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>
      <c r="A168" s="23" t="s">
        <v>519</v>
      </c>
      <c r="C168" s="24" t="s">
        <v>520</v>
      </c>
      <c r="E168" s="25" t="s">
        <v>521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>
      <c r="A169" s="37"/>
      <c r="B169" s="26" t="s">
        <v>593</v>
      </c>
      <c r="C169" s="27">
        <f>countif('การตอบแบบฟอร์ม 1'!$BA$2:$BA$65,"&lt;120")</f>
        <v>0</v>
      </c>
      <c r="D169" s="28" t="s">
        <v>510</v>
      </c>
      <c r="E169" s="29">
        <f t="shared" ref="E169:E178" si="16">C169/$C$179*100</f>
        <v>0</v>
      </c>
      <c r="F169" s="12"/>
      <c r="G169" s="40" t="s">
        <v>544</v>
      </c>
      <c r="H169" s="44">
        <f>min('การตอบแบบฟอร์ม 1'!$BA$2:$BA$38)</f>
        <v>150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>
      <c r="A170" s="37"/>
      <c r="B170" s="26" t="s">
        <v>594</v>
      </c>
      <c r="C170" s="27">
        <f>countifs('การตอบแบบฟอร์ม 1'!$BA$2:$BA$65,"&gt;=120",'การตอบแบบฟอร์ม 1'!$BA$2:$BA$65,"&lt;130")</f>
        <v>0</v>
      </c>
      <c r="D170" s="28" t="s">
        <v>510</v>
      </c>
      <c r="E170" s="29">
        <f t="shared" si="16"/>
        <v>0</v>
      </c>
      <c r="F170" s="12"/>
      <c r="G170" s="40" t="s">
        <v>546</v>
      </c>
      <c r="H170" s="44">
        <f>MAX('การตอบแบบฟอร์ม 1'!$BA$2:$BA$38)</f>
        <v>180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>
      <c r="A171" s="37"/>
      <c r="B171" s="26" t="s">
        <v>595</v>
      </c>
      <c r="C171" s="27">
        <f>countifs('การตอบแบบฟอร์ม 1'!$BA$2:$BA$65,"&gt;=130",'การตอบแบบฟอร์ม 1'!$BA$2:$BA$65,"&lt;140")</f>
        <v>0</v>
      </c>
      <c r="D171" s="28" t="s">
        <v>510</v>
      </c>
      <c r="E171" s="29">
        <f t="shared" si="16"/>
        <v>0</v>
      </c>
      <c r="F171" s="12"/>
      <c r="G171" s="40" t="s">
        <v>548</v>
      </c>
      <c r="H171" s="45">
        <f>AVERAGE('การตอบแบบฟอร์ม 1'!$BA$2:$BA$38)</f>
        <v>163.4864865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>
      <c r="A172" s="37"/>
      <c r="B172" s="26" t="s">
        <v>596</v>
      </c>
      <c r="C172" s="27">
        <f>countifs('การตอบแบบฟอร์ม 1'!$BA$2:$BA$65,"&gt;=140",'การตอบแบบฟอร์ม 1'!$BA$2:$BA$65,"&lt;150")</f>
        <v>0</v>
      </c>
      <c r="D172" s="28" t="s">
        <v>510</v>
      </c>
      <c r="E172" s="29">
        <f t="shared" si="16"/>
        <v>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>
      <c r="A173" s="37"/>
      <c r="B173" s="26" t="s">
        <v>597</v>
      </c>
      <c r="C173" s="27">
        <f>countifs('การตอบแบบฟอร์ม 1'!$BA$2:$BA$65,"&gt;=150",'การตอบแบบฟอร์ม 1'!$BA$2:$BA$65,"&lt;160")</f>
        <v>19</v>
      </c>
      <c r="D173" s="28" t="s">
        <v>510</v>
      </c>
      <c r="E173" s="29">
        <f t="shared" si="16"/>
        <v>41.30434783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>
      <c r="A174" s="37"/>
      <c r="B174" s="26" t="s">
        <v>598</v>
      </c>
      <c r="C174" s="27">
        <f>countifs('การตอบแบบฟอร์ม 1'!$BA$2:$BA$65,"&gt;=160",'การตอบแบบฟอร์ม 1'!$BA$2:$BA$65,"&lt;170")</f>
        <v>19</v>
      </c>
      <c r="D174" s="28" t="s">
        <v>510</v>
      </c>
      <c r="E174" s="29">
        <f t="shared" si="16"/>
        <v>41.30434783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>
      <c r="A175" s="37"/>
      <c r="B175" s="26" t="s">
        <v>599</v>
      </c>
      <c r="C175" s="27">
        <f>countifs('การตอบแบบฟอร์ม 1'!$BA$2:$BA$65,"&gt;=170",'การตอบแบบฟอร์ม 1'!$BA$2:$BA$65,"&lt;180")</f>
        <v>7</v>
      </c>
      <c r="D175" s="28" t="s">
        <v>510</v>
      </c>
      <c r="E175" s="29">
        <f t="shared" si="16"/>
        <v>15.2173913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>
      <c r="A176" s="37"/>
      <c r="B176" s="26" t="s">
        <v>600</v>
      </c>
      <c r="C176" s="27">
        <f>countifs('การตอบแบบฟอร์ม 1'!$BA$2:$BA$65,"&gt;=180",'การตอบแบบฟอร์ม 1'!$BA$2:$BA$65,"&lt;190")</f>
        <v>1</v>
      </c>
      <c r="D176" s="28" t="s">
        <v>510</v>
      </c>
      <c r="E176" s="29">
        <f t="shared" si="16"/>
        <v>2.173913043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>
      <c r="A177" s="37"/>
      <c r="B177" s="26" t="s">
        <v>601</v>
      </c>
      <c r="C177" s="27">
        <f>countifs('การตอบแบบฟอร์ม 1'!$BA$2:$BA$65,"&gt;=190",'การตอบแบบฟอร์ม 1'!$BA$2:$BA$65,"&lt;200")</f>
        <v>0</v>
      </c>
      <c r="D177" s="28" t="s">
        <v>510</v>
      </c>
      <c r="E177" s="29">
        <f t="shared" si="16"/>
        <v>0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>
      <c r="A178" s="37"/>
      <c r="B178" s="26" t="s">
        <v>602</v>
      </c>
      <c r="C178" s="27">
        <f>countif('การตอบแบบฟอร์ม 1'!$BA$2:$BA$65,"&gt;=200")</f>
        <v>0</v>
      </c>
      <c r="D178" s="28" t="s">
        <v>510</v>
      </c>
      <c r="E178" s="29">
        <f t="shared" si="16"/>
        <v>0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>
      <c r="A179" s="32"/>
      <c r="B179" s="30" t="s">
        <v>524</v>
      </c>
      <c r="C179" s="31">
        <f>sum(C169:C178)</f>
        <v>46</v>
      </c>
      <c r="D179" s="22" t="s">
        <v>510</v>
      </c>
      <c r="E179" s="3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>
      <c r="A181" s="22" t="s">
        <v>603</v>
      </c>
      <c r="B181" s="39"/>
      <c r="C181" s="39"/>
      <c r="D181" s="39"/>
      <c r="E181" s="39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>
      <c r="A182" s="23" t="s">
        <v>519</v>
      </c>
      <c r="C182" s="24" t="s">
        <v>520</v>
      </c>
      <c r="E182" s="25" t="s">
        <v>521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>
      <c r="A183" s="37"/>
      <c r="B183" s="26" t="s">
        <v>604</v>
      </c>
      <c r="C183" s="27">
        <f>countif('การตอบแบบฟอร์ม 1'!$BB$2:$BB$65,"ไม่มี")</f>
        <v>41</v>
      </c>
      <c r="D183" s="28" t="s">
        <v>510</v>
      </c>
      <c r="E183" s="29">
        <f t="shared" ref="E183:E184" si="17">C183/$C$185*100</f>
        <v>89.13043478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>
      <c r="A184" s="37"/>
      <c r="B184" s="26" t="s">
        <v>96</v>
      </c>
      <c r="C184" s="27">
        <f>countif('การตอบแบบฟอร์ม 1'!$BB$2:$BB$65,B184)</f>
        <v>5</v>
      </c>
      <c r="D184" s="28" t="s">
        <v>510</v>
      </c>
      <c r="E184" s="29">
        <f t="shared" si="17"/>
        <v>10.86956522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>
      <c r="A185" s="32"/>
      <c r="B185" s="30" t="s">
        <v>524</v>
      </c>
      <c r="C185" s="31">
        <f>sum(C183:C184)</f>
        <v>46</v>
      </c>
      <c r="D185" s="22" t="s">
        <v>510</v>
      </c>
      <c r="E185" s="3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>
      <c r="A187" s="22" t="s">
        <v>605</v>
      </c>
      <c r="B187" s="39"/>
      <c r="C187" s="39"/>
      <c r="D187" s="39"/>
      <c r="E187" s="39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>
      <c r="A188" s="23" t="s">
        <v>519</v>
      </c>
      <c r="C188" s="24" t="s">
        <v>520</v>
      </c>
      <c r="E188" s="25" t="s">
        <v>521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>
      <c r="A189" s="37"/>
      <c r="B189" s="26" t="s">
        <v>606</v>
      </c>
      <c r="C189" s="27">
        <f>countif('การตอบแบบฟอร์ม 1'!$BD$2:$BD$65,"ไม่มี")</f>
        <v>45</v>
      </c>
      <c r="D189" s="28" t="s">
        <v>510</v>
      </c>
      <c r="E189" s="29">
        <f t="shared" ref="E189:E190" si="18">C189/$C$191*100</f>
        <v>97.82608696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>
      <c r="A190" s="37"/>
      <c r="B190" s="26" t="s">
        <v>607</v>
      </c>
      <c r="C190" s="27">
        <f>countif('การตอบแบบฟอร์ม 1'!$BD$2:$BD$65,"มีความผิดปกติทางร่างกาย")</f>
        <v>1</v>
      </c>
      <c r="D190" s="28" t="s">
        <v>510</v>
      </c>
      <c r="E190" s="29">
        <f t="shared" si="18"/>
        <v>2.173913043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>
      <c r="A191" s="32"/>
      <c r="B191" s="30" t="s">
        <v>524</v>
      </c>
      <c r="C191" s="31">
        <f>sum(C189:C190)</f>
        <v>46</v>
      </c>
      <c r="D191" s="22" t="s">
        <v>510</v>
      </c>
      <c r="E191" s="3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>
      <c r="A193" s="22" t="s">
        <v>608</v>
      </c>
      <c r="B193" s="39"/>
      <c r="C193" s="39"/>
      <c r="D193" s="39"/>
      <c r="E193" s="39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>
      <c r="A194" s="23" t="s">
        <v>519</v>
      </c>
      <c r="C194" s="24" t="s">
        <v>520</v>
      </c>
      <c r="E194" s="25" t="s">
        <v>521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>
      <c r="A195" s="37"/>
      <c r="B195" s="26" t="s">
        <v>609</v>
      </c>
      <c r="C195" s="27">
        <f>countif('การตอบแบบฟอร์ม 1'!$BF$2:$BF$65,"ไม่มี")</f>
        <v>46</v>
      </c>
      <c r="D195" s="28" t="s">
        <v>510</v>
      </c>
      <c r="E195" s="29">
        <f t="shared" ref="E195:E196" si="19">C195/$C$197*100</f>
        <v>100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>
      <c r="A196" s="37"/>
      <c r="B196" s="26" t="s">
        <v>610</v>
      </c>
      <c r="C196" s="27">
        <f>countif('การตอบแบบฟอร์ม 1'!$BF$2:$BF$65,B196)</f>
        <v>0</v>
      </c>
      <c r="D196" s="28" t="s">
        <v>510</v>
      </c>
      <c r="E196" s="29">
        <f t="shared" si="19"/>
        <v>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>
      <c r="A197" s="32"/>
      <c r="B197" s="30" t="s">
        <v>524</v>
      </c>
      <c r="C197" s="31">
        <f>sum(C195:C196)</f>
        <v>46</v>
      </c>
      <c r="D197" s="22" t="s">
        <v>510</v>
      </c>
      <c r="E197" s="3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>
      <c r="A199" s="22" t="s">
        <v>611</v>
      </c>
      <c r="B199" s="39"/>
      <c r="C199" s="39"/>
      <c r="D199" s="39"/>
      <c r="E199" s="39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>
      <c r="A200" s="23" t="s">
        <v>519</v>
      </c>
      <c r="C200" s="24" t="s">
        <v>520</v>
      </c>
      <c r="E200" s="25" t="s">
        <v>521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>
      <c r="A201" s="37"/>
      <c r="B201" s="26" t="s">
        <v>143</v>
      </c>
      <c r="C201" s="27">
        <f>countif('การตอบแบบฟอร์ม 1'!$BG$2:$BG$65,B201)</f>
        <v>28</v>
      </c>
      <c r="D201" s="28" t="s">
        <v>510</v>
      </c>
      <c r="E201" s="29">
        <f t="shared" ref="E201:E206" si="20">C201/$C$207*100</f>
        <v>60.86956522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>
      <c r="A202" s="37"/>
      <c r="B202" s="26" t="s">
        <v>167</v>
      </c>
      <c r="C202" s="27">
        <f>countif('การตอบแบบฟอร์ม 1'!$BG$2:$BG$65,B202)</f>
        <v>14</v>
      </c>
      <c r="D202" s="28" t="s">
        <v>510</v>
      </c>
      <c r="E202" s="29">
        <f t="shared" si="20"/>
        <v>30.43478261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>
      <c r="A203" s="37"/>
      <c r="B203" s="26" t="s">
        <v>612</v>
      </c>
      <c r="C203" s="27">
        <f>countif('การตอบแบบฟอร์ม 1'!$BG$2:$BG$65,B203)</f>
        <v>0</v>
      </c>
      <c r="D203" s="28" t="s">
        <v>510</v>
      </c>
      <c r="E203" s="29">
        <f t="shared" si="20"/>
        <v>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>
      <c r="A204" s="37"/>
      <c r="B204" s="26" t="s">
        <v>275</v>
      </c>
      <c r="C204" s="27">
        <f>countif('การตอบแบบฟอร์ม 1'!$BG$2:$BG$65,B204)</f>
        <v>1</v>
      </c>
      <c r="D204" s="28" t="s">
        <v>510</v>
      </c>
      <c r="E204" s="29">
        <f t="shared" si="20"/>
        <v>2.173913043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>
      <c r="A205" s="37"/>
      <c r="B205" s="26" t="s">
        <v>99</v>
      </c>
      <c r="C205" s="27">
        <f>countif('การตอบแบบฟอร์ม 1'!$BG$2:$BG$65,B205)</f>
        <v>3</v>
      </c>
      <c r="D205" s="28" t="s">
        <v>510</v>
      </c>
      <c r="E205" s="29">
        <f t="shared" si="20"/>
        <v>6.52173913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>
      <c r="A206" s="37"/>
      <c r="B206" s="26" t="s">
        <v>527</v>
      </c>
      <c r="C206" s="27">
        <f>C3-sum(C201:C205)</f>
        <v>0</v>
      </c>
      <c r="D206" s="28" t="s">
        <v>510</v>
      </c>
      <c r="E206" s="29">
        <f t="shared" si="20"/>
        <v>0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>
      <c r="A207" s="32"/>
      <c r="B207" s="30" t="s">
        <v>524</v>
      </c>
      <c r="C207" s="31">
        <f>sum(C201:C206)</f>
        <v>46</v>
      </c>
      <c r="D207" s="22" t="s">
        <v>510</v>
      </c>
      <c r="E207" s="3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>
      <c r="A209" s="2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>
      <c r="A210" s="2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>
      <c r="A211" s="2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>
      <c r="A212" s="2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>
      <c r="A213" s="2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>
      <c r="A214" s="2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>
      <c r="A215" s="2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>
      <c r="A216" s="2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>
      <c r="A217" s="2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>
      <c r="A218" s="2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>
      <c r="A219" s="2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>
      <c r="A220" s="2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>
      <c r="A221" s="2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>
      <c r="A222" s="2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>
      <c r="A223" s="2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>
      <c r="A224" s="2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>
      <c r="A225" s="2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>
      <c r="A226" s="2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>
      <c r="A227" s="2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>
      <c r="A228" s="2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>
      <c r="A229" s="2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>
      <c r="A230" s="2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>
      <c r="A231" s="2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>
      <c r="A232" s="21" t="s">
        <v>613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>
      <c r="A233" s="22" t="s">
        <v>614</v>
      </c>
      <c r="B233" s="39"/>
      <c r="C233" s="39"/>
      <c r="D233" s="39"/>
      <c r="E233" s="39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>
      <c r="A234" s="23" t="s">
        <v>519</v>
      </c>
      <c r="C234" s="24" t="s">
        <v>520</v>
      </c>
      <c r="E234" s="25" t="s">
        <v>521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>
      <c r="A235" s="37"/>
      <c r="B235" s="26" t="s">
        <v>155</v>
      </c>
      <c r="C235" s="27">
        <f>countif('การตอบแบบฟอร์ม 1'!$BH$2:$BH$65,B235)</f>
        <v>1</v>
      </c>
      <c r="D235" s="28" t="s">
        <v>510</v>
      </c>
      <c r="E235" s="29">
        <f t="shared" ref="E235:E243" si="21">C235/$C$244*100</f>
        <v>2.173913043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>
      <c r="A236" s="37"/>
      <c r="B236" s="26" t="s">
        <v>223</v>
      </c>
      <c r="C236" s="27">
        <f>countif('การตอบแบบฟอร์ม 1'!$BH$2:$BH$65,B236)</f>
        <v>8</v>
      </c>
      <c r="D236" s="28" t="s">
        <v>510</v>
      </c>
      <c r="E236" s="29">
        <f t="shared" si="21"/>
        <v>17.39130435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>
      <c r="A237" s="37"/>
      <c r="B237" s="26" t="s">
        <v>144</v>
      </c>
      <c r="C237" s="27">
        <f>countif('การตอบแบบฟอร์ม 1'!$BH$2:$BH$65,B237)</f>
        <v>8</v>
      </c>
      <c r="D237" s="28" t="s">
        <v>510</v>
      </c>
      <c r="E237" s="29">
        <f t="shared" si="21"/>
        <v>17.39130435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>
      <c r="A238" s="37"/>
      <c r="B238" s="26" t="s">
        <v>100</v>
      </c>
      <c r="C238" s="27">
        <f>countif('การตอบแบบฟอร์ม 1'!$BH$2:$BH$65,B238)</f>
        <v>13</v>
      </c>
      <c r="D238" s="28" t="s">
        <v>510</v>
      </c>
      <c r="E238" s="29">
        <f t="shared" si="21"/>
        <v>28.26086957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>
      <c r="A239" s="37"/>
      <c r="B239" s="26" t="s">
        <v>266</v>
      </c>
      <c r="C239" s="27">
        <f>countif('การตอบแบบฟอร์ม 1'!$BH$2:$BH$65,B239)</f>
        <v>2</v>
      </c>
      <c r="D239" s="28" t="s">
        <v>510</v>
      </c>
      <c r="E239" s="29">
        <f t="shared" si="21"/>
        <v>4.347826087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>
      <c r="A240" s="37"/>
      <c r="B240" s="26" t="s">
        <v>615</v>
      </c>
      <c r="C240" s="27">
        <f>countif('การตอบแบบฟอร์ม 1'!$BH$2:$BH$65,B240)</f>
        <v>0</v>
      </c>
      <c r="D240" s="28" t="s">
        <v>510</v>
      </c>
      <c r="E240" s="29">
        <f t="shared" si="21"/>
        <v>0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>
      <c r="A241" s="37"/>
      <c r="B241" s="26" t="s">
        <v>616</v>
      </c>
      <c r="C241" s="27">
        <f>countif('การตอบแบบฟอร์ม 1'!$BH$2:$BH$65,B241)</f>
        <v>0</v>
      </c>
      <c r="D241" s="28" t="s">
        <v>510</v>
      </c>
      <c r="E241" s="29">
        <f t="shared" si="21"/>
        <v>0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>
      <c r="A242" s="37"/>
      <c r="B242" s="26" t="s">
        <v>276</v>
      </c>
      <c r="C242" s="27">
        <f>countif('การตอบแบบฟอร์ม 1'!$BH$2:$BH$65,B242)</f>
        <v>12</v>
      </c>
      <c r="D242" s="28" t="s">
        <v>510</v>
      </c>
      <c r="E242" s="29">
        <f t="shared" si="21"/>
        <v>26.08695652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>
      <c r="A243" s="37"/>
      <c r="B243" s="26" t="s">
        <v>527</v>
      </c>
      <c r="C243" s="27">
        <f>C3-sum(C235:C242)</f>
        <v>2</v>
      </c>
      <c r="D243" s="28" t="s">
        <v>510</v>
      </c>
      <c r="E243" s="29">
        <f t="shared" si="21"/>
        <v>4.347826087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>
      <c r="A244" s="32"/>
      <c r="B244" s="30" t="s">
        <v>524</v>
      </c>
      <c r="C244" s="31">
        <f>sum(C235:C243)</f>
        <v>46</v>
      </c>
      <c r="D244" s="22" t="s">
        <v>510</v>
      </c>
      <c r="E244" s="3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>
      <c r="A246" s="22" t="s">
        <v>617</v>
      </c>
      <c r="B246" s="39"/>
      <c r="C246" s="39"/>
      <c r="D246" s="39"/>
      <c r="E246" s="39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>
      <c r="A247" s="23" t="s">
        <v>519</v>
      </c>
      <c r="C247" s="24" t="s">
        <v>520</v>
      </c>
      <c r="E247" s="25" t="s">
        <v>521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>
      <c r="A248" s="37"/>
      <c r="B248" s="26" t="s">
        <v>291</v>
      </c>
      <c r="C248" s="27">
        <f>countif('การตอบแบบฟอร์ม 1'!$BI$2:$BI$65,B248)</f>
        <v>2</v>
      </c>
      <c r="D248" s="28" t="s">
        <v>510</v>
      </c>
      <c r="E248" s="29">
        <f t="shared" ref="E248:E260" si="22">C248/$C$244*100</f>
        <v>4.347826087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>
      <c r="A249" s="37"/>
      <c r="B249" s="26" t="s">
        <v>156</v>
      </c>
      <c r="C249" s="27">
        <f>countif('การตอบแบบฟอร์ม 1'!$BI$2:$BI$65,B249)</f>
        <v>5</v>
      </c>
      <c r="D249" s="28" t="s">
        <v>510</v>
      </c>
      <c r="E249" s="29">
        <f t="shared" si="22"/>
        <v>10.86956522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>
      <c r="A250" s="37"/>
      <c r="B250" s="26" t="s">
        <v>618</v>
      </c>
      <c r="C250" s="27">
        <f>countif('การตอบแบบฟอร์ม 1'!$BI$2:$BI$65,B250)</f>
        <v>0</v>
      </c>
      <c r="D250" s="28" t="s">
        <v>510</v>
      </c>
      <c r="E250" s="29">
        <f t="shared" si="22"/>
        <v>0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>
      <c r="A251" s="37"/>
      <c r="B251" s="26" t="s">
        <v>126</v>
      </c>
      <c r="C251" s="27">
        <f>countif('การตอบแบบฟอร์ม 1'!$BI$2:$BI$65,B251)</f>
        <v>4</v>
      </c>
      <c r="D251" s="28" t="s">
        <v>510</v>
      </c>
      <c r="E251" s="29">
        <f t="shared" si="22"/>
        <v>8.695652174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>
      <c r="A252" s="37"/>
      <c r="B252" s="26" t="s">
        <v>206</v>
      </c>
      <c r="C252" s="27">
        <f>countif('การตอบแบบฟอร์ม 1'!$BI$2:$BI$65,B252)</f>
        <v>4</v>
      </c>
      <c r="D252" s="28" t="s">
        <v>510</v>
      </c>
      <c r="E252" s="29">
        <f t="shared" si="22"/>
        <v>8.695652174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>
      <c r="A253" s="37"/>
      <c r="B253" s="26" t="s">
        <v>267</v>
      </c>
      <c r="C253" s="27">
        <f>countif('การตอบแบบฟอร์ม 1'!$BI$2:$BI$65,B253)</f>
        <v>3</v>
      </c>
      <c r="D253" s="28" t="s">
        <v>510</v>
      </c>
      <c r="E253" s="29">
        <f t="shared" si="22"/>
        <v>6.52173913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>
      <c r="A254" s="37"/>
      <c r="B254" s="26" t="s">
        <v>101</v>
      </c>
      <c r="C254" s="27">
        <f>countif('การตอบแบบฟอร์ม 1'!$BI$2:$BI$65,B254)</f>
        <v>22</v>
      </c>
      <c r="D254" s="28" t="s">
        <v>510</v>
      </c>
      <c r="E254" s="29">
        <f t="shared" si="22"/>
        <v>47.82608696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>
      <c r="A255" s="37"/>
      <c r="B255" s="26" t="s">
        <v>495</v>
      </c>
      <c r="C255" s="27">
        <f>countif('การตอบแบบฟอร์ม 1'!$BI$2:$BI$65,B255)</f>
        <v>1</v>
      </c>
      <c r="D255" s="28" t="s">
        <v>510</v>
      </c>
      <c r="E255" s="29">
        <f t="shared" si="22"/>
        <v>2.173913043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>
      <c r="A256" s="37"/>
      <c r="B256" s="26" t="s">
        <v>619</v>
      </c>
      <c r="C256" s="27">
        <f>countif('การตอบแบบฟอร์ม 1'!$BI$2:$BI$65,B256)</f>
        <v>0</v>
      </c>
      <c r="D256" s="28" t="s">
        <v>510</v>
      </c>
      <c r="E256" s="29">
        <f t="shared" si="22"/>
        <v>0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>
      <c r="A257" s="37"/>
      <c r="B257" s="26" t="s">
        <v>620</v>
      </c>
      <c r="C257" s="27">
        <f>countif('การตอบแบบฟอร์ม 1'!$BI$2:$BI$65,B257)</f>
        <v>0</v>
      </c>
      <c r="D257" s="28" t="s">
        <v>510</v>
      </c>
      <c r="E257" s="29">
        <f t="shared" si="22"/>
        <v>0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>
      <c r="A258" s="37"/>
      <c r="B258" s="26" t="s">
        <v>314</v>
      </c>
      <c r="C258" s="27">
        <f>countif('การตอบแบบฟอร์ม 1'!$BI$2:$BI$65,B258)</f>
        <v>1</v>
      </c>
      <c r="D258" s="28" t="s">
        <v>510</v>
      </c>
      <c r="E258" s="29">
        <f t="shared" si="22"/>
        <v>2.173913043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>
      <c r="A259" s="37"/>
      <c r="B259" s="26" t="s">
        <v>438</v>
      </c>
      <c r="C259" s="27">
        <f>countif('การตอบแบบฟอร์ม 1'!$BI$2:$BI$65,B259)</f>
        <v>4</v>
      </c>
      <c r="D259" s="28" t="s">
        <v>510</v>
      </c>
      <c r="E259" s="29">
        <f t="shared" si="22"/>
        <v>8.695652174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>
      <c r="A260" s="37"/>
      <c r="B260" s="26" t="s">
        <v>621</v>
      </c>
      <c r="C260" s="27">
        <f>countif('การตอบแบบฟอร์ม 1'!$BI$2:$BI$65,B260)</f>
        <v>0</v>
      </c>
      <c r="D260" s="28" t="s">
        <v>510</v>
      </c>
      <c r="E260" s="29">
        <f t="shared" si="22"/>
        <v>0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>
      <c r="A261" s="32"/>
      <c r="B261" s="30" t="s">
        <v>524</v>
      </c>
      <c r="C261" s="31">
        <f>sum(C248:C260)</f>
        <v>46</v>
      </c>
      <c r="D261" s="22" t="s">
        <v>510</v>
      </c>
      <c r="E261" s="3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>
      <c r="A263" s="22" t="s">
        <v>622</v>
      </c>
      <c r="B263" s="39"/>
      <c r="C263" s="39"/>
      <c r="D263" s="39"/>
      <c r="E263" s="39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>
      <c r="A264" s="23" t="s">
        <v>519</v>
      </c>
      <c r="C264" s="24" t="s">
        <v>520</v>
      </c>
      <c r="E264" s="25" t="s">
        <v>521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>
      <c r="A265" s="46" t="s">
        <v>623</v>
      </c>
      <c r="B265" s="26"/>
      <c r="C265" s="27"/>
      <c r="D265" s="28"/>
      <c r="E265" s="29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>
      <c r="A266" s="37"/>
      <c r="B266" s="26" t="s">
        <v>624</v>
      </c>
      <c r="C266" s="27">
        <f>countif('การตอบแบบฟอร์ม 1'!$BK$2:$BK$65,B266)</f>
        <v>0</v>
      </c>
      <c r="D266" s="28" t="s">
        <v>510</v>
      </c>
      <c r="E266" s="29" t="str">
        <f t="shared" ref="E266:E269" si="23">if($C$270&lt;&gt;0,C266/$C$270*100,"-")</f>
        <v>-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>
      <c r="A267" s="37"/>
      <c r="B267" s="26" t="s">
        <v>625</v>
      </c>
      <c r="C267" s="27">
        <f>countif('การตอบแบบฟอร์ม 1'!$BK$2:$BK$65,B267)</f>
        <v>0</v>
      </c>
      <c r="D267" s="28" t="s">
        <v>510</v>
      </c>
      <c r="E267" s="29" t="str">
        <f t="shared" si="23"/>
        <v>-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>
      <c r="A268" s="37"/>
      <c r="B268" s="26" t="s">
        <v>626</v>
      </c>
      <c r="C268" s="27">
        <f>countif('การตอบแบบฟอร์ม 1'!$BK$2:$BK$65,B268)</f>
        <v>0</v>
      </c>
      <c r="D268" s="28" t="s">
        <v>510</v>
      </c>
      <c r="E268" s="29" t="str">
        <f t="shared" si="23"/>
        <v>-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>
      <c r="A269" s="37"/>
      <c r="B269" s="26" t="s">
        <v>627</v>
      </c>
      <c r="C269" s="27">
        <f>countif('การตอบแบบฟอร์ม 1'!$BK$2:$BK$65,B269)</f>
        <v>0</v>
      </c>
      <c r="D269" s="28" t="s">
        <v>510</v>
      </c>
      <c r="E269" s="29" t="str">
        <f t="shared" si="23"/>
        <v>-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>
      <c r="A270" s="32"/>
      <c r="B270" s="30" t="s">
        <v>524</v>
      </c>
      <c r="C270" s="31">
        <f>sum(C266:C269)</f>
        <v>0</v>
      </c>
      <c r="D270" s="22" t="s">
        <v>510</v>
      </c>
      <c r="E270" s="3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>
      <c r="A271" s="46" t="s">
        <v>628</v>
      </c>
      <c r="B271" s="37"/>
      <c r="C271" s="27"/>
      <c r="D271" s="28"/>
      <c r="E271" s="29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>
      <c r="A272" s="37"/>
      <c r="B272" s="26" t="s">
        <v>103</v>
      </c>
      <c r="C272" s="27">
        <f>countif('การตอบแบบฟอร์ม 1'!$BL$2:$BL$65,B272)</f>
        <v>44</v>
      </c>
      <c r="D272" s="28" t="s">
        <v>510</v>
      </c>
      <c r="E272" s="29">
        <f t="shared" ref="E272:E275" si="24">if($C$276&lt;&gt;0,C272/$C$276*100,"-")</f>
        <v>95.65217391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>
      <c r="A273" s="37"/>
      <c r="B273" s="26" t="s">
        <v>457</v>
      </c>
      <c r="C273" s="27">
        <f>countif('การตอบแบบฟอร์ม 1'!$BL$2:$BL$65,B273)</f>
        <v>1</v>
      </c>
      <c r="D273" s="28" t="s">
        <v>510</v>
      </c>
      <c r="E273" s="29">
        <f t="shared" si="24"/>
        <v>2.173913043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>
      <c r="A274" s="37"/>
      <c r="B274" s="26" t="s">
        <v>368</v>
      </c>
      <c r="C274" s="27">
        <f>countif('การตอบแบบฟอร์ม 1'!$BL$2:$BL$65,B274)</f>
        <v>1</v>
      </c>
      <c r="D274" s="28" t="s">
        <v>510</v>
      </c>
      <c r="E274" s="29">
        <f t="shared" si="24"/>
        <v>2.173913043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>
      <c r="A275" s="37"/>
      <c r="B275" s="26" t="s">
        <v>627</v>
      </c>
      <c r="C275" s="27">
        <f>countif('การตอบแบบฟอร์ม 1'!$BL$2:$BL$65,B275)</f>
        <v>0</v>
      </c>
      <c r="D275" s="28" t="s">
        <v>510</v>
      </c>
      <c r="E275" s="29">
        <f t="shared" si="24"/>
        <v>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>
      <c r="A276" s="32"/>
      <c r="B276" s="30" t="s">
        <v>524</v>
      </c>
      <c r="C276" s="31">
        <f>sum(C272:C275)</f>
        <v>46</v>
      </c>
      <c r="D276" s="22" t="s">
        <v>510</v>
      </c>
      <c r="E276" s="3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>
      <c r="A278" s="22" t="s">
        <v>629</v>
      </c>
      <c r="B278" s="39"/>
      <c r="C278" s="39"/>
      <c r="D278" s="39"/>
      <c r="E278" s="39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>
      <c r="A279" s="23" t="s">
        <v>519</v>
      </c>
      <c r="C279" s="24" t="s">
        <v>520</v>
      </c>
      <c r="E279" s="25" t="s">
        <v>521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>
      <c r="A280" s="37"/>
      <c r="B280" s="26" t="s">
        <v>630</v>
      </c>
      <c r="C280" s="27">
        <f>countif('การตอบแบบฟอร์ม 1'!$BM$2:$BM$65,B280)</f>
        <v>0</v>
      </c>
      <c r="D280" s="28" t="s">
        <v>510</v>
      </c>
      <c r="E280" s="29">
        <f t="shared" ref="E280:E294" si="25">C280/$C$295*100</f>
        <v>0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>
      <c r="A281" s="37"/>
      <c r="B281" s="26" t="s">
        <v>631</v>
      </c>
      <c r="C281" s="27">
        <f>countif('การตอบแบบฟอร์ม 1'!$BM$2:$BM$65,B281)</f>
        <v>0</v>
      </c>
      <c r="D281" s="28" t="s">
        <v>510</v>
      </c>
      <c r="E281" s="29">
        <f t="shared" si="25"/>
        <v>0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>
      <c r="A282" s="37"/>
      <c r="B282" s="26" t="s">
        <v>632</v>
      </c>
      <c r="C282" s="27">
        <f>countif('การตอบแบบฟอร์ม 1'!$BM$2:$BM$65,B282)</f>
        <v>0</v>
      </c>
      <c r="D282" s="28" t="s">
        <v>510</v>
      </c>
      <c r="E282" s="29">
        <f t="shared" si="25"/>
        <v>0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>
      <c r="A283" s="37"/>
      <c r="B283" s="26" t="s">
        <v>157</v>
      </c>
      <c r="C283" s="27">
        <f>countif('การตอบแบบฟอร์ม 1'!$BM$2:$BM$65,B283)</f>
        <v>12</v>
      </c>
      <c r="D283" s="28" t="s">
        <v>510</v>
      </c>
      <c r="E283" s="29">
        <f t="shared" si="25"/>
        <v>26.08695652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>
      <c r="A284" s="37"/>
      <c r="B284" s="26" t="s">
        <v>300</v>
      </c>
      <c r="C284" s="27">
        <f>countif('การตอบแบบฟอร์ม 1'!$BM$2:$BM$65,B284)</f>
        <v>2</v>
      </c>
      <c r="D284" s="28" t="s">
        <v>510</v>
      </c>
      <c r="E284" s="29">
        <f t="shared" si="25"/>
        <v>4.347826087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>
      <c r="A285" s="37"/>
      <c r="B285" s="26" t="s">
        <v>283</v>
      </c>
      <c r="C285" s="27">
        <f>countif('การตอบแบบฟอร์ม 1'!$BM$2:$BM$65,B285)</f>
        <v>3</v>
      </c>
      <c r="D285" s="28" t="s">
        <v>510</v>
      </c>
      <c r="E285" s="29">
        <f t="shared" si="25"/>
        <v>6.52173913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>
      <c r="A286" s="37"/>
      <c r="B286" s="26" t="s">
        <v>104</v>
      </c>
      <c r="C286" s="27">
        <f>countif('การตอบแบบฟอร์ม 1'!$BM$2:$BM$65,B286)</f>
        <v>1</v>
      </c>
      <c r="D286" s="28" t="s">
        <v>510</v>
      </c>
      <c r="E286" s="29">
        <f t="shared" si="25"/>
        <v>2.173913043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>
      <c r="A287" s="37"/>
      <c r="B287" s="26" t="s">
        <v>145</v>
      </c>
      <c r="C287" s="27">
        <f>countif('การตอบแบบฟอร์ม 1'!$BM$2:$BM$65,B287)</f>
        <v>4</v>
      </c>
      <c r="D287" s="28" t="s">
        <v>510</v>
      </c>
      <c r="E287" s="29">
        <f t="shared" si="25"/>
        <v>8.695652174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>
      <c r="A288" s="37"/>
      <c r="B288" s="26" t="s">
        <v>127</v>
      </c>
      <c r="C288" s="27">
        <f>countif('การตอบแบบฟอร์ม 1'!$BM$2:$BM$65,B288)</f>
        <v>15</v>
      </c>
      <c r="D288" s="28" t="s">
        <v>510</v>
      </c>
      <c r="E288" s="29">
        <f t="shared" si="25"/>
        <v>32.60869565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>
      <c r="A289" s="37"/>
      <c r="B289" s="26" t="s">
        <v>633</v>
      </c>
      <c r="C289" s="27">
        <f>countif('การตอบแบบฟอร์ม 1'!$BM$2:$BM$65,B289)</f>
        <v>0</v>
      </c>
      <c r="D289" s="28" t="s">
        <v>510</v>
      </c>
      <c r="E289" s="29">
        <f t="shared" si="25"/>
        <v>0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>
      <c r="A290" s="37"/>
      <c r="B290" s="26" t="s">
        <v>245</v>
      </c>
      <c r="C290" s="27">
        <f>countif('การตอบแบบฟอร์ม 1'!$BM$2:$BM$65,B290)</f>
        <v>4</v>
      </c>
      <c r="D290" s="28" t="s">
        <v>510</v>
      </c>
      <c r="E290" s="29">
        <f t="shared" si="25"/>
        <v>8.695652174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>
      <c r="A291" s="37"/>
      <c r="B291" s="26" t="s">
        <v>336</v>
      </c>
      <c r="C291" s="27">
        <f>countif('การตอบแบบฟอร์ม 1'!$BM$2:$BM$65,B291)</f>
        <v>2</v>
      </c>
      <c r="D291" s="28" t="s">
        <v>510</v>
      </c>
      <c r="E291" s="29">
        <f t="shared" si="25"/>
        <v>4.347826087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>
      <c r="A292" s="37"/>
      <c r="B292" s="26" t="s">
        <v>207</v>
      </c>
      <c r="C292" s="27">
        <f>countif('การตอบแบบฟอร์ม 1'!$BM$2:$BM$65,B292)</f>
        <v>2</v>
      </c>
      <c r="D292" s="28" t="s">
        <v>510</v>
      </c>
      <c r="E292" s="29">
        <f t="shared" si="25"/>
        <v>4.347826087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>
      <c r="A293" s="37"/>
      <c r="B293" s="26" t="s">
        <v>621</v>
      </c>
      <c r="C293" s="27">
        <f>countif('การตอบแบบฟอร์ม 1'!$BM$2:$BM$65,B293)</f>
        <v>0</v>
      </c>
      <c r="D293" s="28" t="s">
        <v>510</v>
      </c>
      <c r="E293" s="29">
        <f t="shared" si="25"/>
        <v>0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>
      <c r="A294" s="37"/>
      <c r="B294" s="26" t="s">
        <v>527</v>
      </c>
      <c r="C294" s="27">
        <f>C3-sum(C280:C293)</f>
        <v>1</v>
      </c>
      <c r="D294" s="28" t="s">
        <v>510</v>
      </c>
      <c r="E294" s="29">
        <f t="shared" si="25"/>
        <v>2.173913043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>
      <c r="A295" s="32"/>
      <c r="B295" s="30" t="s">
        <v>524</v>
      </c>
      <c r="C295" s="31">
        <f>sum(C280:C294)</f>
        <v>46</v>
      </c>
      <c r="D295" s="22" t="s">
        <v>510</v>
      </c>
      <c r="E295" s="3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>
      <c r="A297" s="21" t="s">
        <v>634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>
      <c r="A298" s="22" t="s">
        <v>635</v>
      </c>
      <c r="B298" s="39"/>
      <c r="C298" s="39"/>
      <c r="D298" s="39"/>
      <c r="E298" s="39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>
      <c r="A299" s="23" t="s">
        <v>519</v>
      </c>
      <c r="C299" s="24" t="s">
        <v>520</v>
      </c>
      <c r="E299" s="25" t="s">
        <v>521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>
      <c r="A300" s="46" t="s">
        <v>636</v>
      </c>
      <c r="B300" s="37"/>
      <c r="C300" s="47"/>
      <c r="D300" s="47"/>
      <c r="E300" s="48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>
      <c r="A301" s="37"/>
      <c r="B301" s="26" t="s">
        <v>105</v>
      </c>
      <c r="C301" s="27">
        <f>countif('การตอบแบบฟอร์ม 1'!$BN$2:$BN$65,B301)</f>
        <v>17</v>
      </c>
      <c r="D301" s="28" t="s">
        <v>510</v>
      </c>
      <c r="E301" s="29">
        <f t="shared" ref="E301:E302" si="26">C301/$C$303*100</f>
        <v>36.95652174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>
      <c r="A302" s="37"/>
      <c r="B302" s="26" t="s">
        <v>98</v>
      </c>
      <c r="C302" s="27">
        <f>countif('การตอบแบบฟอร์ม 1'!$BN$2:$BN$65,B302)</f>
        <v>29</v>
      </c>
      <c r="D302" s="28" t="s">
        <v>510</v>
      </c>
      <c r="E302" s="29">
        <f t="shared" si="26"/>
        <v>63.04347826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>
      <c r="A303" s="32"/>
      <c r="B303" s="30" t="s">
        <v>524</v>
      </c>
      <c r="C303" s="31">
        <f>sum(C301:C302)</f>
        <v>46</v>
      </c>
      <c r="D303" s="22" t="s">
        <v>510</v>
      </c>
      <c r="E303" s="3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>
      <c r="A304" s="46" t="s">
        <v>637</v>
      </c>
      <c r="B304" s="37"/>
      <c r="C304" s="47"/>
      <c r="D304" s="47"/>
      <c r="E304" s="48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>
      <c r="A305" s="37"/>
      <c r="B305" s="26" t="s">
        <v>105</v>
      </c>
      <c r="C305" s="27">
        <f>countif('การตอบแบบฟอร์ม 1'!$BO$2:$BO$65,B305)</f>
        <v>34</v>
      </c>
      <c r="D305" s="28" t="s">
        <v>510</v>
      </c>
      <c r="E305" s="29">
        <f t="shared" ref="E305:E306" si="27">C305/$C$307*100</f>
        <v>73.91304348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>
      <c r="A306" s="37"/>
      <c r="B306" s="26" t="s">
        <v>98</v>
      </c>
      <c r="C306" s="27">
        <f>countif('การตอบแบบฟอร์ม 1'!$BO$2:$BO$65,B306)</f>
        <v>12</v>
      </c>
      <c r="D306" s="28" t="s">
        <v>510</v>
      </c>
      <c r="E306" s="29">
        <f t="shared" si="27"/>
        <v>26.08695652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>
      <c r="A307" s="32"/>
      <c r="B307" s="30" t="s">
        <v>524</v>
      </c>
      <c r="C307" s="31">
        <f>sum(C305:C306)</f>
        <v>46</v>
      </c>
      <c r="D307" s="22" t="s">
        <v>510</v>
      </c>
      <c r="E307" s="3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>
      <c r="A308" s="46" t="s">
        <v>638</v>
      </c>
      <c r="B308" s="37"/>
      <c r="C308" s="47"/>
      <c r="D308" s="47"/>
      <c r="E308" s="48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>
      <c r="A309" s="37"/>
      <c r="B309" s="26" t="s">
        <v>105</v>
      </c>
      <c r="C309" s="27">
        <f>countif('การตอบแบบฟอร์ม 1'!$BP$2:$BP$65,B309)</f>
        <v>9</v>
      </c>
      <c r="D309" s="28" t="s">
        <v>510</v>
      </c>
      <c r="E309" s="29">
        <f t="shared" ref="E309:E310" si="28">C309/$C$311*100</f>
        <v>19.56521739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>
      <c r="A310" s="37"/>
      <c r="B310" s="26" t="s">
        <v>98</v>
      </c>
      <c r="C310" s="27">
        <f>countif('การตอบแบบฟอร์ม 1'!$BP$2:$BP$65,B310)</f>
        <v>37</v>
      </c>
      <c r="D310" s="28" t="s">
        <v>510</v>
      </c>
      <c r="E310" s="29">
        <f t="shared" si="28"/>
        <v>80.43478261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>
      <c r="A311" s="32"/>
      <c r="B311" s="30" t="s">
        <v>524</v>
      </c>
      <c r="C311" s="31">
        <f>sum(C309:C310)</f>
        <v>46</v>
      </c>
      <c r="D311" s="22" t="s">
        <v>510</v>
      </c>
      <c r="E311" s="3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>
      <c r="A312" s="46" t="s">
        <v>639</v>
      </c>
      <c r="B312" s="37"/>
      <c r="C312" s="47"/>
      <c r="D312" s="47"/>
      <c r="E312" s="48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>
      <c r="A313" s="37"/>
      <c r="B313" s="26" t="s">
        <v>105</v>
      </c>
      <c r="C313" s="27">
        <f>countif('การตอบแบบฟอร์ม 1'!$BQ$2:$BQ$65,B313)</f>
        <v>38</v>
      </c>
      <c r="D313" s="28" t="s">
        <v>510</v>
      </c>
      <c r="E313" s="29">
        <f t="shared" ref="E313:E314" si="29">C313/$C$315*100</f>
        <v>82.60869565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>
      <c r="A314" s="37"/>
      <c r="B314" s="26" t="s">
        <v>98</v>
      </c>
      <c r="C314" s="27">
        <f>countif('การตอบแบบฟอร์ม 1'!$BQ$2:$BQ$65,B314)</f>
        <v>8</v>
      </c>
      <c r="D314" s="28" t="s">
        <v>510</v>
      </c>
      <c r="E314" s="29">
        <f t="shared" si="29"/>
        <v>17.39130435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>
      <c r="A315" s="32"/>
      <c r="B315" s="30" t="s">
        <v>524</v>
      </c>
      <c r="C315" s="31">
        <f>sum(C313:C314)</f>
        <v>46</v>
      </c>
      <c r="D315" s="22" t="s">
        <v>510</v>
      </c>
      <c r="E315" s="3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>
      <c r="A316" s="46" t="s">
        <v>640</v>
      </c>
      <c r="B316" s="37"/>
      <c r="C316" s="47"/>
      <c r="D316" s="47"/>
      <c r="E316" s="48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>
      <c r="A317" s="37"/>
      <c r="B317" s="26" t="s">
        <v>106</v>
      </c>
      <c r="C317" s="27">
        <f>countif('การตอบแบบฟอร์ม 1'!$BR$2:$BR$65,B317)</f>
        <v>3</v>
      </c>
      <c r="D317" s="28" t="s">
        <v>510</v>
      </c>
      <c r="E317" s="29">
        <f t="shared" ref="E317:E321" si="30">C317/$C$322*100</f>
        <v>6.52173913</v>
      </c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>
      <c r="A318" s="37"/>
      <c r="B318" s="26" t="s">
        <v>128</v>
      </c>
      <c r="C318" s="27">
        <f>countif('การตอบแบบฟอร์ม 1'!$BR$2:$BR$65,B318)</f>
        <v>27</v>
      </c>
      <c r="D318" s="28" t="s">
        <v>510</v>
      </c>
      <c r="E318" s="29">
        <f t="shared" si="30"/>
        <v>58.69565217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>
      <c r="A319" s="37"/>
      <c r="B319" s="26" t="s">
        <v>158</v>
      </c>
      <c r="C319" s="27">
        <f>countif('การตอบแบบฟอร์ม 1'!$BR$2:$BR$65,B319)</f>
        <v>16</v>
      </c>
      <c r="D319" s="28" t="s">
        <v>510</v>
      </c>
      <c r="E319" s="29">
        <f t="shared" si="30"/>
        <v>34.7826087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>
      <c r="A320" s="37"/>
      <c r="B320" s="26" t="s">
        <v>641</v>
      </c>
      <c r="C320" s="27">
        <f>countif('การตอบแบบฟอร์ม 1'!$BR$2:$BR$65,B320)</f>
        <v>0</v>
      </c>
      <c r="D320" s="28" t="s">
        <v>510</v>
      </c>
      <c r="E320" s="29">
        <f t="shared" si="30"/>
        <v>0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>
      <c r="A321" s="37"/>
      <c r="B321" s="26" t="s">
        <v>642</v>
      </c>
      <c r="C321" s="27">
        <f>countif('การตอบแบบฟอร์ม 1'!$BR$2:$BR$65,B321)</f>
        <v>0</v>
      </c>
      <c r="D321" s="28" t="s">
        <v>510</v>
      </c>
      <c r="E321" s="29">
        <f t="shared" si="30"/>
        <v>0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>
      <c r="A322" s="32"/>
      <c r="B322" s="30" t="s">
        <v>524</v>
      </c>
      <c r="C322" s="31">
        <f>sum(C317:C321)</f>
        <v>46</v>
      </c>
      <c r="D322" s="22" t="s">
        <v>510</v>
      </c>
      <c r="E322" s="3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>
      <c r="A324" s="22" t="s">
        <v>643</v>
      </c>
      <c r="B324" s="39"/>
      <c r="C324" s="39"/>
      <c r="D324" s="39"/>
      <c r="E324" s="39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>
      <c r="A325" s="23" t="s">
        <v>519</v>
      </c>
      <c r="C325" s="24" t="s">
        <v>520</v>
      </c>
      <c r="E325" s="25" t="s">
        <v>521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>
      <c r="A326" s="49" t="s">
        <v>644</v>
      </c>
      <c r="B326" s="26" t="s">
        <v>109</v>
      </c>
      <c r="C326" s="27">
        <f>countif('การตอบแบบฟอร์ม 1'!$BS$2:$BS$65,B326)</f>
        <v>15</v>
      </c>
      <c r="D326" s="28" t="s">
        <v>510</v>
      </c>
      <c r="E326" s="29">
        <f t="shared" ref="E326:E330" si="31">C326/$C$2*100</f>
        <v>30.6122449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>
      <c r="A327" s="37"/>
      <c r="B327" s="26" t="s">
        <v>107</v>
      </c>
      <c r="C327" s="27">
        <f>countif('การตอบแบบฟอร์ม 1'!$BS$2:$BS$65,B327)</f>
        <v>12</v>
      </c>
      <c r="D327" s="28" t="s">
        <v>510</v>
      </c>
      <c r="E327" s="29">
        <f t="shared" si="31"/>
        <v>24.48979592</v>
      </c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>
      <c r="A328" s="37"/>
      <c r="B328" s="26" t="s">
        <v>108</v>
      </c>
      <c r="C328" s="27">
        <f>countif('การตอบแบบฟอร์ม 1'!$BS$2:$BS$65,B328)</f>
        <v>13</v>
      </c>
      <c r="D328" s="28" t="s">
        <v>510</v>
      </c>
      <c r="E328" s="29">
        <f t="shared" si="31"/>
        <v>26.53061224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>
      <c r="A329" s="37"/>
      <c r="B329" s="26" t="s">
        <v>110</v>
      </c>
      <c r="C329" s="27">
        <f>countif('การตอบแบบฟอร์ม 1'!$BS$2:$BS$65,B329)</f>
        <v>5</v>
      </c>
      <c r="D329" s="28" t="s">
        <v>510</v>
      </c>
      <c r="E329" s="29">
        <f t="shared" si="31"/>
        <v>10.20408163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>
      <c r="A330" s="37"/>
      <c r="B330" s="26" t="s">
        <v>111</v>
      </c>
      <c r="C330" s="27">
        <f>countif('การตอบแบบฟอร์ม 1'!$BS$2:$BS$65,B330)</f>
        <v>1</v>
      </c>
      <c r="D330" s="28" t="s">
        <v>510</v>
      </c>
      <c r="E330" s="29">
        <f t="shared" si="31"/>
        <v>2.040816327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>
      <c r="A331" s="50"/>
      <c r="B331" s="51" t="s">
        <v>524</v>
      </c>
      <c r="C331" s="52">
        <f>sum(C326:C330)</f>
        <v>46</v>
      </c>
      <c r="D331" s="50"/>
      <c r="E331" s="50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>
      <c r="A332" s="49" t="s">
        <v>645</v>
      </c>
      <c r="B332" s="26" t="s">
        <v>109</v>
      </c>
      <c r="C332" s="27">
        <f>countif('การตอบแบบฟอร์ม 1'!$BT$2:$BT$65,B332)</f>
        <v>7</v>
      </c>
      <c r="D332" s="28" t="s">
        <v>510</v>
      </c>
      <c r="E332" s="29">
        <f t="shared" ref="E332:E336" si="32">C332/$C$2*100</f>
        <v>14.28571429</v>
      </c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>
      <c r="A333" s="37"/>
      <c r="B333" s="26" t="s">
        <v>107</v>
      </c>
      <c r="C333" s="27">
        <f>countif('การตอบแบบฟอร์ม 1'!$BT$2:$BT$65,B333)</f>
        <v>13</v>
      </c>
      <c r="D333" s="28" t="s">
        <v>510</v>
      </c>
      <c r="E333" s="29">
        <f t="shared" si="32"/>
        <v>26.53061224</v>
      </c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>
      <c r="A334" s="37"/>
      <c r="B334" s="26" t="s">
        <v>108</v>
      </c>
      <c r="C334" s="27">
        <f>countif('การตอบแบบฟอร์ม 1'!$BT$2:$BT$65,B334)</f>
        <v>18</v>
      </c>
      <c r="D334" s="28" t="s">
        <v>510</v>
      </c>
      <c r="E334" s="29">
        <f t="shared" si="32"/>
        <v>36.73469388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>
      <c r="A335" s="37"/>
      <c r="B335" s="26" t="s">
        <v>110</v>
      </c>
      <c r="C335" s="27">
        <f>countif('การตอบแบบฟอร์ม 1'!$BT$2:$BT$65,B335)</f>
        <v>7</v>
      </c>
      <c r="D335" s="28" t="s">
        <v>510</v>
      </c>
      <c r="E335" s="29">
        <f t="shared" si="32"/>
        <v>14.28571429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>
      <c r="A336" s="37"/>
      <c r="B336" s="26" t="s">
        <v>111</v>
      </c>
      <c r="C336" s="27">
        <f>countif('การตอบแบบฟอร์ม 1'!$BT$2:$BT$65,B336)</f>
        <v>1</v>
      </c>
      <c r="D336" s="28" t="s">
        <v>510</v>
      </c>
      <c r="E336" s="29">
        <f t="shared" si="32"/>
        <v>2.040816327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>
      <c r="A337" s="50"/>
      <c r="B337" s="51" t="s">
        <v>524</v>
      </c>
      <c r="C337" s="52">
        <f>sum(C332:C336)</f>
        <v>46</v>
      </c>
      <c r="D337" s="50"/>
      <c r="E337" s="50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>
      <c r="A338" s="49" t="s">
        <v>646</v>
      </c>
      <c r="B338" s="26" t="s">
        <v>109</v>
      </c>
      <c r="C338" s="27">
        <f>countif('การตอบแบบฟอร์ม 1'!$BU$2:$BU$65,B338)</f>
        <v>8</v>
      </c>
      <c r="D338" s="28" t="s">
        <v>510</v>
      </c>
      <c r="E338" s="29">
        <f t="shared" ref="E338:E342" si="33">C338/$C$2*100</f>
        <v>16.32653061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>
      <c r="A339" s="37"/>
      <c r="B339" s="26" t="s">
        <v>107</v>
      </c>
      <c r="C339" s="27">
        <f>countif('การตอบแบบฟอร์ม 1'!$BU$2:$BU$65,B339)</f>
        <v>8</v>
      </c>
      <c r="D339" s="28" t="s">
        <v>510</v>
      </c>
      <c r="E339" s="29">
        <f t="shared" si="33"/>
        <v>16.32653061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>
      <c r="A340" s="37"/>
      <c r="B340" s="26" t="s">
        <v>108</v>
      </c>
      <c r="C340" s="27">
        <f>countif('การตอบแบบฟอร์ม 1'!$BU$2:$BU$65,B340)</f>
        <v>8</v>
      </c>
      <c r="D340" s="28" t="s">
        <v>510</v>
      </c>
      <c r="E340" s="29">
        <f t="shared" si="33"/>
        <v>16.32653061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>
      <c r="A341" s="37"/>
      <c r="B341" s="26" t="s">
        <v>110</v>
      </c>
      <c r="C341" s="27">
        <f>countif('การตอบแบบฟอร์ม 1'!$BU$2:$BU$65,B341)</f>
        <v>2</v>
      </c>
      <c r="D341" s="28" t="s">
        <v>510</v>
      </c>
      <c r="E341" s="29">
        <f t="shared" si="33"/>
        <v>4.081632653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>
      <c r="A342" s="37"/>
      <c r="B342" s="26" t="s">
        <v>111</v>
      </c>
      <c r="C342" s="27">
        <f>countif('การตอบแบบฟอร์ม 1'!$BU$2:$BU$65,B342)</f>
        <v>20</v>
      </c>
      <c r="D342" s="28" t="s">
        <v>510</v>
      </c>
      <c r="E342" s="29">
        <f t="shared" si="33"/>
        <v>40.81632653</v>
      </c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>
      <c r="A343" s="50"/>
      <c r="B343" s="51" t="s">
        <v>524</v>
      </c>
      <c r="C343" s="52">
        <f>sum(C338:C342)</f>
        <v>46</v>
      </c>
      <c r="D343" s="50"/>
      <c r="E343" s="50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>
      <c r="A344" s="49" t="s">
        <v>647</v>
      </c>
      <c r="B344" s="26" t="s">
        <v>109</v>
      </c>
      <c r="C344" s="27">
        <f>countif('การตอบแบบฟอร์ม 1'!$BV$2:$BV$65,B344)</f>
        <v>16</v>
      </c>
      <c r="D344" s="28" t="s">
        <v>510</v>
      </c>
      <c r="E344" s="29">
        <f t="shared" ref="E344:E348" si="34">C344/$C$2*100</f>
        <v>32.65306122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>
      <c r="A345" s="37"/>
      <c r="B345" s="26" t="s">
        <v>107</v>
      </c>
      <c r="C345" s="27">
        <f>countif('การตอบแบบฟอร์ม 1'!$BV$2:$BV$65,B345)</f>
        <v>16</v>
      </c>
      <c r="D345" s="28" t="s">
        <v>510</v>
      </c>
      <c r="E345" s="29">
        <f t="shared" si="34"/>
        <v>32.65306122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>
      <c r="A346" s="37"/>
      <c r="B346" s="26" t="s">
        <v>108</v>
      </c>
      <c r="C346" s="27">
        <f>countif('การตอบแบบฟอร์ม 1'!$BV$2:$BV$65,B346)</f>
        <v>8</v>
      </c>
      <c r="D346" s="28" t="s">
        <v>510</v>
      </c>
      <c r="E346" s="29">
        <f t="shared" si="34"/>
        <v>16.32653061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>
      <c r="A347" s="37"/>
      <c r="B347" s="26" t="s">
        <v>110</v>
      </c>
      <c r="C347" s="27">
        <f>countif('การตอบแบบฟอร์ม 1'!$BV$2:$BV$65,B347)</f>
        <v>3</v>
      </c>
      <c r="D347" s="28" t="s">
        <v>510</v>
      </c>
      <c r="E347" s="29">
        <f t="shared" si="34"/>
        <v>6.12244898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>
      <c r="A348" s="37"/>
      <c r="B348" s="26" t="s">
        <v>111</v>
      </c>
      <c r="C348" s="27">
        <f>countif('การตอบแบบฟอร์ม 1'!$BV$2:$BV$65,B348)</f>
        <v>3</v>
      </c>
      <c r="D348" s="28" t="s">
        <v>510</v>
      </c>
      <c r="E348" s="29">
        <f t="shared" si="34"/>
        <v>6.12244898</v>
      </c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>
      <c r="A349" s="50"/>
      <c r="B349" s="51" t="s">
        <v>524</v>
      </c>
      <c r="C349" s="52">
        <f>sum(C344:C348)</f>
        <v>46</v>
      </c>
      <c r="D349" s="50"/>
      <c r="E349" s="50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>
      <c r="A350" s="49" t="s">
        <v>648</v>
      </c>
      <c r="B350" s="26" t="s">
        <v>109</v>
      </c>
      <c r="C350" s="27">
        <f>countif('การตอบแบบฟอร์ม 1'!$BW$2:$BW$65,B350)</f>
        <v>24</v>
      </c>
      <c r="D350" s="28" t="s">
        <v>510</v>
      </c>
      <c r="E350" s="29">
        <f t="shared" ref="E350:E354" si="35">C350/$C$2*100</f>
        <v>48.97959184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>
      <c r="A351" s="37"/>
      <c r="B351" s="26" t="s">
        <v>107</v>
      </c>
      <c r="C351" s="27">
        <f>countif('การตอบแบบฟอร์ม 1'!$BW$2:$BW$65,B351)</f>
        <v>10</v>
      </c>
      <c r="D351" s="28" t="s">
        <v>510</v>
      </c>
      <c r="E351" s="29">
        <f t="shared" si="35"/>
        <v>20.40816327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>
      <c r="A352" s="37"/>
      <c r="B352" s="26" t="s">
        <v>108</v>
      </c>
      <c r="C352" s="27">
        <f>countif('การตอบแบบฟอร์ม 1'!$BW$2:$BW$65,B352)</f>
        <v>10</v>
      </c>
      <c r="D352" s="28" t="s">
        <v>510</v>
      </c>
      <c r="E352" s="29">
        <f t="shared" si="35"/>
        <v>20.40816327</v>
      </c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>
      <c r="A353" s="37"/>
      <c r="B353" s="26" t="s">
        <v>110</v>
      </c>
      <c r="C353" s="27">
        <f>countif('การตอบแบบฟอร์ม 1'!$BW$2:$BW$65,B353)</f>
        <v>0</v>
      </c>
      <c r="D353" s="28" t="s">
        <v>510</v>
      </c>
      <c r="E353" s="29">
        <f t="shared" si="35"/>
        <v>0</v>
      </c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>
      <c r="A354" s="37"/>
      <c r="B354" s="26" t="s">
        <v>111</v>
      </c>
      <c r="C354" s="27">
        <f>countif('การตอบแบบฟอร์ม 1'!$BW$2:$BW$65,B354)</f>
        <v>2</v>
      </c>
      <c r="D354" s="28" t="s">
        <v>510</v>
      </c>
      <c r="E354" s="29">
        <f t="shared" si="35"/>
        <v>4.081632653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>
      <c r="A355" s="50"/>
      <c r="B355" s="51" t="s">
        <v>524</v>
      </c>
      <c r="C355" s="52">
        <f>sum(C350:C354)</f>
        <v>46</v>
      </c>
      <c r="D355" s="50"/>
      <c r="E355" s="50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>
      <c r="A356" s="49" t="s">
        <v>649</v>
      </c>
      <c r="B356" s="26" t="s">
        <v>109</v>
      </c>
      <c r="C356" s="27">
        <f>countif('การตอบแบบฟอร์ม 1'!$BX$2:$BX$65,B356)</f>
        <v>5</v>
      </c>
      <c r="D356" s="28" t="s">
        <v>510</v>
      </c>
      <c r="E356" s="29">
        <f t="shared" ref="E356:E360" si="36">C356/$C$2*100</f>
        <v>10.20408163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>
      <c r="A357" s="37"/>
      <c r="B357" s="26" t="s">
        <v>107</v>
      </c>
      <c r="C357" s="27">
        <f>countif('การตอบแบบฟอร์ม 1'!$BX$2:$BX$65,B357)</f>
        <v>8</v>
      </c>
      <c r="D357" s="28" t="s">
        <v>510</v>
      </c>
      <c r="E357" s="29">
        <f t="shared" si="36"/>
        <v>16.32653061</v>
      </c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>
      <c r="A358" s="37"/>
      <c r="B358" s="26" t="s">
        <v>108</v>
      </c>
      <c r="C358" s="27">
        <f>countif('การตอบแบบฟอร์ม 1'!$BX$2:$BX$65,B358)</f>
        <v>13</v>
      </c>
      <c r="D358" s="28" t="s">
        <v>510</v>
      </c>
      <c r="E358" s="29">
        <f t="shared" si="36"/>
        <v>26.53061224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>
      <c r="A359" s="37"/>
      <c r="B359" s="26" t="s">
        <v>110</v>
      </c>
      <c r="C359" s="27">
        <f>countif('การตอบแบบฟอร์ม 1'!$BX$2:$BX$65,B359)</f>
        <v>11</v>
      </c>
      <c r="D359" s="28" t="s">
        <v>510</v>
      </c>
      <c r="E359" s="29">
        <f t="shared" si="36"/>
        <v>22.44897959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>
      <c r="A360" s="37"/>
      <c r="B360" s="26" t="s">
        <v>111</v>
      </c>
      <c r="C360" s="27">
        <f>countif('การตอบแบบฟอร์ม 1'!$BX$2:$BX$65,B360)</f>
        <v>9</v>
      </c>
      <c r="D360" s="28" t="s">
        <v>510</v>
      </c>
      <c r="E360" s="29">
        <f t="shared" si="36"/>
        <v>18.36734694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>
      <c r="A361" s="50"/>
      <c r="B361" s="51" t="s">
        <v>524</v>
      </c>
      <c r="C361" s="52">
        <f>sum(C356:C360)</f>
        <v>46</v>
      </c>
      <c r="D361" s="50"/>
      <c r="E361" s="50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>
      <c r="A362" s="32"/>
      <c r="B362" s="32"/>
      <c r="C362" s="32"/>
      <c r="D362" s="32"/>
      <c r="E362" s="3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>
      <c r="A371" s="22" t="s">
        <v>650</v>
      </c>
      <c r="B371" s="39"/>
      <c r="C371" s="39"/>
      <c r="D371" s="39"/>
      <c r="E371" s="39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>
      <c r="A372" s="23" t="s">
        <v>519</v>
      </c>
      <c r="C372" s="24" t="s">
        <v>520</v>
      </c>
      <c r="E372" s="25" t="s">
        <v>521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>
      <c r="A373" s="49" t="s">
        <v>651</v>
      </c>
      <c r="B373" s="26" t="s">
        <v>109</v>
      </c>
      <c r="C373" s="27">
        <f>countif('การตอบแบบฟอร์ม 1'!BY:BY,B373)</f>
        <v>14</v>
      </c>
      <c r="D373" s="28" t="s">
        <v>510</v>
      </c>
      <c r="E373" s="29">
        <f t="shared" ref="E373:E377" si="37">C373/$C$2*100</f>
        <v>28.57142857</v>
      </c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>
      <c r="A374" s="37"/>
      <c r="B374" s="26" t="s">
        <v>107</v>
      </c>
      <c r="C374" s="27">
        <f>countif('การตอบแบบฟอร์ม 1'!BY:BY,B374)</f>
        <v>17</v>
      </c>
      <c r="D374" s="28" t="s">
        <v>510</v>
      </c>
      <c r="E374" s="29">
        <f t="shared" si="37"/>
        <v>34.69387755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>
      <c r="A375" s="37"/>
      <c r="B375" s="26" t="s">
        <v>108</v>
      </c>
      <c r="C375" s="27">
        <f>countif('การตอบแบบฟอร์ม 1'!BY:BY,B375)</f>
        <v>15</v>
      </c>
      <c r="D375" s="28" t="s">
        <v>510</v>
      </c>
      <c r="E375" s="29">
        <f t="shared" si="37"/>
        <v>30.6122449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>
      <c r="A376" s="37"/>
      <c r="B376" s="26" t="s">
        <v>110</v>
      </c>
      <c r="C376" s="27">
        <f>countif('การตอบแบบฟอร์ม 1'!BY:BY,B376)</f>
        <v>0</v>
      </c>
      <c r="D376" s="28" t="s">
        <v>510</v>
      </c>
      <c r="E376" s="29">
        <f t="shared" si="37"/>
        <v>0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>
      <c r="A377" s="37"/>
      <c r="B377" s="26" t="s">
        <v>111</v>
      </c>
      <c r="C377" s="27">
        <f>countif('การตอบแบบฟอร์ม 1'!BY:BY,B377)</f>
        <v>0</v>
      </c>
      <c r="D377" s="28" t="s">
        <v>510</v>
      </c>
      <c r="E377" s="29">
        <f t="shared" si="37"/>
        <v>0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>
      <c r="A378" s="50"/>
      <c r="B378" s="51" t="s">
        <v>524</v>
      </c>
      <c r="C378" s="52">
        <f>sum(C373:C377)</f>
        <v>46</v>
      </c>
      <c r="D378" s="50"/>
      <c r="E378" s="50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>
      <c r="A379" s="49" t="s">
        <v>652</v>
      </c>
      <c r="B379" s="26" t="s">
        <v>109</v>
      </c>
      <c r="C379" s="27">
        <f>COUNTIF('การตอบแบบฟอร์ม 1'!BZ:BZ,B379)</f>
        <v>10</v>
      </c>
      <c r="D379" s="28" t="s">
        <v>510</v>
      </c>
      <c r="E379" s="29">
        <f t="shared" ref="E379:E383" si="38">C379/$C$2*100</f>
        <v>20.40816327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>
      <c r="A380" s="37"/>
      <c r="B380" s="26" t="s">
        <v>107</v>
      </c>
      <c r="C380" s="27">
        <f>COUNTIF('การตอบแบบฟอร์ม 1'!BZ:BZ,B380)</f>
        <v>16</v>
      </c>
      <c r="D380" s="28" t="s">
        <v>510</v>
      </c>
      <c r="E380" s="29">
        <f t="shared" si="38"/>
        <v>32.65306122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>
      <c r="A381" s="37"/>
      <c r="B381" s="26" t="s">
        <v>108</v>
      </c>
      <c r="C381" s="27">
        <f>COUNTIF('การตอบแบบฟอร์ม 1'!BZ:BZ,B381)</f>
        <v>16</v>
      </c>
      <c r="D381" s="28" t="s">
        <v>510</v>
      </c>
      <c r="E381" s="29">
        <f t="shared" si="38"/>
        <v>32.65306122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>
      <c r="A382" s="37"/>
      <c r="B382" s="26" t="s">
        <v>110</v>
      </c>
      <c r="C382" s="27">
        <f>COUNTIF('การตอบแบบฟอร์ม 1'!BZ:BZ,B382)</f>
        <v>4</v>
      </c>
      <c r="D382" s="28" t="s">
        <v>510</v>
      </c>
      <c r="E382" s="29">
        <f t="shared" si="38"/>
        <v>8.163265306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>
      <c r="A383" s="37"/>
      <c r="B383" s="26" t="s">
        <v>111</v>
      </c>
      <c r="C383" s="27">
        <f>COUNTIF('การตอบแบบฟอร์ม 1'!BZ:BZ,B383)</f>
        <v>0</v>
      </c>
      <c r="D383" s="28" t="s">
        <v>510</v>
      </c>
      <c r="E383" s="29">
        <f t="shared" si="38"/>
        <v>0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>
      <c r="A384" s="50"/>
      <c r="B384" s="51" t="s">
        <v>524</v>
      </c>
      <c r="C384" s="52">
        <f>sum(C379:C383)</f>
        <v>46</v>
      </c>
      <c r="D384" s="50"/>
      <c r="E384" s="50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>
      <c r="A385" s="49" t="s">
        <v>653</v>
      </c>
      <c r="B385" s="26" t="s">
        <v>109</v>
      </c>
      <c r="C385" s="27">
        <f>countif('การตอบแบบฟอร์ม 1'!CA:CA,B385)</f>
        <v>10</v>
      </c>
      <c r="D385" s="28" t="s">
        <v>510</v>
      </c>
      <c r="E385" s="29">
        <f t="shared" ref="E385:E389" si="39">C385/$C$2*100</f>
        <v>20.40816327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>
      <c r="A386" s="37"/>
      <c r="B386" s="26" t="s">
        <v>107</v>
      </c>
      <c r="C386" s="27">
        <f>countif('การตอบแบบฟอร์ม 1'!CA:CA,B386)</f>
        <v>23</v>
      </c>
      <c r="D386" s="28" t="s">
        <v>510</v>
      </c>
      <c r="E386" s="29">
        <f t="shared" si="39"/>
        <v>46.93877551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>
      <c r="A387" s="37"/>
      <c r="B387" s="26" t="s">
        <v>108</v>
      </c>
      <c r="C387" s="27">
        <f>countif('การตอบแบบฟอร์ม 1'!CA:CA,B387)</f>
        <v>11</v>
      </c>
      <c r="D387" s="28" t="s">
        <v>510</v>
      </c>
      <c r="E387" s="29">
        <f t="shared" si="39"/>
        <v>22.44897959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>
      <c r="A388" s="37"/>
      <c r="B388" s="26" t="s">
        <v>110</v>
      </c>
      <c r="C388" s="27">
        <f>countif('การตอบแบบฟอร์ม 1'!CA:CA,B388)</f>
        <v>2</v>
      </c>
      <c r="D388" s="28" t="s">
        <v>510</v>
      </c>
      <c r="E388" s="29">
        <f t="shared" si="39"/>
        <v>4.081632653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>
      <c r="A389" s="37"/>
      <c r="B389" s="26" t="s">
        <v>111</v>
      </c>
      <c r="C389" s="27">
        <f>countif('การตอบแบบฟอร์ม 1'!CA:CA,B389)</f>
        <v>0</v>
      </c>
      <c r="D389" s="28" t="s">
        <v>510</v>
      </c>
      <c r="E389" s="29">
        <f t="shared" si="39"/>
        <v>0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>
      <c r="A390" s="50"/>
      <c r="B390" s="51" t="s">
        <v>524</v>
      </c>
      <c r="C390" s="52">
        <f>sum(C385:C389)</f>
        <v>46</v>
      </c>
      <c r="D390" s="50"/>
      <c r="E390" s="50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>
      <c r="A391" s="49" t="s">
        <v>654</v>
      </c>
      <c r="B391" s="26" t="s">
        <v>109</v>
      </c>
      <c r="C391" s="27">
        <f>countif('การตอบแบบฟอร์ม 1'!CB:CB,B391)</f>
        <v>3</v>
      </c>
      <c r="D391" s="28" t="s">
        <v>510</v>
      </c>
      <c r="E391" s="29">
        <f t="shared" ref="E391:E395" si="40">C391/$C$2*100</f>
        <v>6.12244898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>
      <c r="A392" s="37"/>
      <c r="B392" s="26" t="s">
        <v>107</v>
      </c>
      <c r="C392" s="27">
        <f>countif('การตอบแบบฟอร์ม 1'!CB:CB,B392)</f>
        <v>6</v>
      </c>
      <c r="D392" s="28" t="s">
        <v>510</v>
      </c>
      <c r="E392" s="29">
        <f t="shared" si="40"/>
        <v>12.24489796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>
      <c r="A393" s="37"/>
      <c r="B393" s="26" t="s">
        <v>108</v>
      </c>
      <c r="C393" s="27">
        <f>countif('การตอบแบบฟอร์ม 1'!CB:CB,B393)</f>
        <v>18</v>
      </c>
      <c r="D393" s="28" t="s">
        <v>510</v>
      </c>
      <c r="E393" s="29">
        <f t="shared" si="40"/>
        <v>36.73469388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>
      <c r="A394" s="37"/>
      <c r="B394" s="26" t="s">
        <v>110</v>
      </c>
      <c r="C394" s="27">
        <f>countif('การตอบแบบฟอร์ม 1'!CB:CB,B394)</f>
        <v>15</v>
      </c>
      <c r="D394" s="28" t="s">
        <v>510</v>
      </c>
      <c r="E394" s="29">
        <f t="shared" si="40"/>
        <v>30.6122449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>
      <c r="A395" s="37"/>
      <c r="B395" s="26" t="s">
        <v>111</v>
      </c>
      <c r="C395" s="27">
        <f>countif('การตอบแบบฟอร์ม 1'!CB:CB,B395)</f>
        <v>4</v>
      </c>
      <c r="D395" s="28" t="s">
        <v>510</v>
      </c>
      <c r="E395" s="29">
        <f t="shared" si="40"/>
        <v>8.163265306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>
      <c r="A396" s="50"/>
      <c r="B396" s="51" t="s">
        <v>524</v>
      </c>
      <c r="C396" s="52">
        <f>sum(C391:C395)</f>
        <v>46</v>
      </c>
      <c r="D396" s="50"/>
      <c r="E396" s="50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>
      <c r="A397" s="49" t="s">
        <v>655</v>
      </c>
      <c r="B397" s="26" t="s">
        <v>109</v>
      </c>
      <c r="C397" s="27">
        <f>countif('การตอบแบบฟอร์ม 1'!CC:CC,B397)</f>
        <v>25</v>
      </c>
      <c r="D397" s="28" t="s">
        <v>510</v>
      </c>
      <c r="E397" s="29">
        <f t="shared" ref="E397:E401" si="41">C397/$C$2*100</f>
        <v>51.02040816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>
      <c r="A398" s="37"/>
      <c r="B398" s="26" t="s">
        <v>107</v>
      </c>
      <c r="C398" s="27">
        <f>countif('การตอบแบบฟอร์ม 1'!CC:CC,B398)</f>
        <v>13</v>
      </c>
      <c r="D398" s="28" t="s">
        <v>510</v>
      </c>
      <c r="E398" s="29">
        <f t="shared" si="41"/>
        <v>26.53061224</v>
      </c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>
      <c r="A399" s="37"/>
      <c r="B399" s="26" t="s">
        <v>108</v>
      </c>
      <c r="C399" s="27">
        <f>countif('การตอบแบบฟอร์ม 1'!CC:CC,B399)</f>
        <v>8</v>
      </c>
      <c r="D399" s="28" t="s">
        <v>510</v>
      </c>
      <c r="E399" s="29">
        <f t="shared" si="41"/>
        <v>16.32653061</v>
      </c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>
      <c r="A400" s="37"/>
      <c r="B400" s="26" t="s">
        <v>110</v>
      </c>
      <c r="C400" s="27">
        <f>countif('การตอบแบบฟอร์ม 1'!CC:CC,B400)</f>
        <v>0</v>
      </c>
      <c r="D400" s="28" t="s">
        <v>510</v>
      </c>
      <c r="E400" s="29">
        <f t="shared" si="41"/>
        <v>0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>
      <c r="A401" s="37"/>
      <c r="B401" s="26" t="s">
        <v>111</v>
      </c>
      <c r="C401" s="27">
        <f>countif('การตอบแบบฟอร์ม 1'!CC:CC,B401)</f>
        <v>0</v>
      </c>
      <c r="D401" s="28" t="s">
        <v>510</v>
      </c>
      <c r="E401" s="29">
        <f t="shared" si="41"/>
        <v>0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>
      <c r="A402" s="50"/>
      <c r="B402" s="51" t="s">
        <v>524</v>
      </c>
      <c r="C402" s="52">
        <f>sum(C397:C401)</f>
        <v>46</v>
      </c>
      <c r="D402" s="50"/>
      <c r="E402" s="50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>
      <c r="A403" s="49" t="s">
        <v>656</v>
      </c>
      <c r="B403" s="26" t="s">
        <v>109</v>
      </c>
      <c r="C403" s="27">
        <f>countif('การตอบแบบฟอร์ม 1'!CD:CD,B403)</f>
        <v>19</v>
      </c>
      <c r="D403" s="28" t="s">
        <v>510</v>
      </c>
      <c r="E403" s="29">
        <f t="shared" ref="E403:E407" si="42">C403/$C$2*100</f>
        <v>38.7755102</v>
      </c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>
      <c r="A404" s="49" t="s">
        <v>657</v>
      </c>
      <c r="B404" s="26" t="s">
        <v>107</v>
      </c>
      <c r="C404" s="27">
        <f>countif('การตอบแบบฟอร์ม 1'!CD:CD,B404)</f>
        <v>16</v>
      </c>
      <c r="D404" s="28" t="s">
        <v>510</v>
      </c>
      <c r="E404" s="29">
        <f t="shared" si="42"/>
        <v>32.65306122</v>
      </c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>
      <c r="A405" s="37"/>
      <c r="B405" s="26" t="s">
        <v>108</v>
      </c>
      <c r="C405" s="27">
        <f>countif('การตอบแบบฟอร์ม 1'!CD:CD,B405)</f>
        <v>6</v>
      </c>
      <c r="D405" s="28" t="s">
        <v>510</v>
      </c>
      <c r="E405" s="29">
        <f t="shared" si="42"/>
        <v>12.24489796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>
      <c r="A406" s="37"/>
      <c r="B406" s="26" t="s">
        <v>110</v>
      </c>
      <c r="C406" s="27">
        <f>countif('การตอบแบบฟอร์ม 1'!CD:CD,B406)</f>
        <v>2</v>
      </c>
      <c r="D406" s="28" t="s">
        <v>510</v>
      </c>
      <c r="E406" s="29">
        <f t="shared" si="42"/>
        <v>4.081632653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>
      <c r="A407" s="37"/>
      <c r="B407" s="26" t="s">
        <v>111</v>
      </c>
      <c r="C407" s="27">
        <f>countif('การตอบแบบฟอร์ม 1'!CD:CD,B407)</f>
        <v>3</v>
      </c>
      <c r="D407" s="28" t="s">
        <v>510</v>
      </c>
      <c r="E407" s="29">
        <f t="shared" si="42"/>
        <v>6.12244898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>
      <c r="A408" s="50"/>
      <c r="B408" s="51" t="s">
        <v>524</v>
      </c>
      <c r="C408" s="52">
        <f>sum(C403:C407)</f>
        <v>46</v>
      </c>
      <c r="D408" s="50"/>
      <c r="E408" s="50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>
      <c r="A409" s="49" t="s">
        <v>658</v>
      </c>
      <c r="B409" s="26" t="s">
        <v>109</v>
      </c>
      <c r="C409" s="27">
        <f>countif('การตอบแบบฟอร์ม 1'!CE:CE,B409)</f>
        <v>5</v>
      </c>
      <c r="D409" s="28" t="s">
        <v>510</v>
      </c>
      <c r="E409" s="29">
        <f t="shared" ref="E409:E413" si="43">C409/$C$2*100</f>
        <v>10.20408163</v>
      </c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>
      <c r="A410" s="37"/>
      <c r="B410" s="26" t="s">
        <v>107</v>
      </c>
      <c r="C410" s="27">
        <f>countif('การตอบแบบฟอร์ม 1'!CE:CE,B410)</f>
        <v>11</v>
      </c>
      <c r="D410" s="28" t="s">
        <v>510</v>
      </c>
      <c r="E410" s="29">
        <f t="shared" si="43"/>
        <v>22.44897959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>
      <c r="A411" s="37"/>
      <c r="B411" s="26" t="s">
        <v>108</v>
      </c>
      <c r="C411" s="27">
        <f>countif('การตอบแบบฟอร์ม 1'!CE:CE,B411)</f>
        <v>12</v>
      </c>
      <c r="D411" s="28" t="s">
        <v>510</v>
      </c>
      <c r="E411" s="29">
        <f t="shared" si="43"/>
        <v>24.48979592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>
      <c r="A412" s="37"/>
      <c r="B412" s="26" t="s">
        <v>110</v>
      </c>
      <c r="C412" s="27">
        <f>countif('การตอบแบบฟอร์ม 1'!CE:CE,B412)</f>
        <v>10</v>
      </c>
      <c r="D412" s="28" t="s">
        <v>510</v>
      </c>
      <c r="E412" s="29">
        <f t="shared" si="43"/>
        <v>20.40816327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>
      <c r="A413" s="37"/>
      <c r="B413" s="26" t="s">
        <v>111</v>
      </c>
      <c r="C413" s="27">
        <f>countif('การตอบแบบฟอร์ม 1'!CE:CE,B413)</f>
        <v>8</v>
      </c>
      <c r="D413" s="28" t="s">
        <v>510</v>
      </c>
      <c r="E413" s="29">
        <f t="shared" si="43"/>
        <v>16.32653061</v>
      </c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>
      <c r="A414" s="50"/>
      <c r="B414" s="51" t="s">
        <v>524</v>
      </c>
      <c r="C414" s="52">
        <f>sum(C409:C413)</f>
        <v>46</v>
      </c>
      <c r="D414" s="50"/>
      <c r="E414" s="50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>
      <c r="A415" s="53"/>
      <c r="B415" s="13"/>
      <c r="C415" s="54"/>
      <c r="D415" s="15"/>
      <c r="E415" s="55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>
      <c r="A416" s="53"/>
      <c r="B416" s="13"/>
      <c r="C416" s="54"/>
      <c r="D416" s="15"/>
      <c r="E416" s="55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>
      <c r="A417" s="23" t="s">
        <v>519</v>
      </c>
      <c r="C417" s="24" t="s">
        <v>520</v>
      </c>
      <c r="E417" s="25" t="s">
        <v>521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>
      <c r="A418" s="49" t="s">
        <v>659</v>
      </c>
      <c r="B418" s="26" t="s">
        <v>109</v>
      </c>
      <c r="C418" s="27">
        <f>countif('การตอบแบบฟอร์ม 1'!CF:CF,B418)</f>
        <v>6</v>
      </c>
      <c r="D418" s="28" t="s">
        <v>510</v>
      </c>
      <c r="E418" s="29">
        <f t="shared" ref="E418:E422" si="44">C418/$C$2*100</f>
        <v>12.24489796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>
      <c r="A419" s="49" t="s">
        <v>660</v>
      </c>
      <c r="B419" s="26" t="s">
        <v>107</v>
      </c>
      <c r="C419" s="27">
        <f>countif('การตอบแบบฟอร์ม 1'!CF:CF,B419)</f>
        <v>8</v>
      </c>
      <c r="D419" s="28" t="s">
        <v>510</v>
      </c>
      <c r="E419" s="29">
        <f t="shared" si="44"/>
        <v>16.32653061</v>
      </c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>
      <c r="A420" s="37"/>
      <c r="B420" s="26" t="s">
        <v>108</v>
      </c>
      <c r="C420" s="27">
        <f>countif('การตอบแบบฟอร์ม 1'!CF:CF,B420)</f>
        <v>11</v>
      </c>
      <c r="D420" s="28" t="s">
        <v>510</v>
      </c>
      <c r="E420" s="29">
        <f t="shared" si="44"/>
        <v>22.44897959</v>
      </c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>
      <c r="A421" s="37"/>
      <c r="B421" s="26" t="s">
        <v>110</v>
      </c>
      <c r="C421" s="27">
        <f>countif('การตอบแบบฟอร์ม 1'!CF:CF,B421)</f>
        <v>5</v>
      </c>
      <c r="D421" s="28" t="s">
        <v>510</v>
      </c>
      <c r="E421" s="29">
        <f t="shared" si="44"/>
        <v>10.20408163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>
      <c r="A422" s="37"/>
      <c r="B422" s="26" t="s">
        <v>111</v>
      </c>
      <c r="C422" s="27">
        <f>countif('การตอบแบบฟอร์ม 1'!CF:CF,B422)</f>
        <v>16</v>
      </c>
      <c r="D422" s="28" t="s">
        <v>510</v>
      </c>
      <c r="E422" s="29">
        <f t="shared" si="44"/>
        <v>32.65306122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>
      <c r="A423" s="50"/>
      <c r="B423" s="51" t="s">
        <v>524</v>
      </c>
      <c r="C423" s="52">
        <f>sum(C418:C422)</f>
        <v>46</v>
      </c>
      <c r="D423" s="50"/>
      <c r="E423" s="50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>
      <c r="A424" s="49" t="s">
        <v>661</v>
      </c>
      <c r="B424" s="26" t="s">
        <v>109</v>
      </c>
      <c r="C424" s="27">
        <f>countif('การตอบแบบฟอร์ม 1'!CG:CG,B424)</f>
        <v>6</v>
      </c>
      <c r="D424" s="28" t="s">
        <v>510</v>
      </c>
      <c r="E424" s="29">
        <f t="shared" ref="E424:E428" si="45">C424/$C$2*100</f>
        <v>12.24489796</v>
      </c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>
      <c r="A425" s="49" t="s">
        <v>662</v>
      </c>
      <c r="B425" s="26" t="s">
        <v>107</v>
      </c>
      <c r="C425" s="27">
        <f>countif('การตอบแบบฟอร์ม 1'!CG:CG,B425)</f>
        <v>2</v>
      </c>
      <c r="D425" s="28" t="s">
        <v>510</v>
      </c>
      <c r="E425" s="29">
        <f t="shared" si="45"/>
        <v>4.081632653</v>
      </c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>
      <c r="A426" s="37"/>
      <c r="B426" s="26" t="s">
        <v>108</v>
      </c>
      <c r="C426" s="27">
        <f>countif('การตอบแบบฟอร์ม 1'!CG:CG,B426)</f>
        <v>9</v>
      </c>
      <c r="D426" s="28" t="s">
        <v>510</v>
      </c>
      <c r="E426" s="29">
        <f t="shared" si="45"/>
        <v>18.36734694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>
      <c r="A427" s="37"/>
      <c r="B427" s="26" t="s">
        <v>110</v>
      </c>
      <c r="C427" s="27">
        <f>countif('การตอบแบบฟอร์ม 1'!CG:CG,B427)</f>
        <v>11</v>
      </c>
      <c r="D427" s="28" t="s">
        <v>510</v>
      </c>
      <c r="E427" s="29">
        <f t="shared" si="45"/>
        <v>22.44897959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>
      <c r="A428" s="37"/>
      <c r="B428" s="26" t="s">
        <v>111</v>
      </c>
      <c r="C428" s="27">
        <f>countif('การตอบแบบฟอร์ม 1'!CG:CG,B428)</f>
        <v>18</v>
      </c>
      <c r="D428" s="28" t="s">
        <v>510</v>
      </c>
      <c r="E428" s="29">
        <f t="shared" si="45"/>
        <v>36.73469388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>
      <c r="A429" s="50"/>
      <c r="B429" s="51" t="s">
        <v>524</v>
      </c>
      <c r="C429" s="52">
        <f>sum(C424:C428)</f>
        <v>46</v>
      </c>
      <c r="D429" s="50"/>
      <c r="E429" s="50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>
      <c r="A430" s="49" t="s">
        <v>663</v>
      </c>
      <c r="B430" s="26" t="s">
        <v>109</v>
      </c>
      <c r="C430" s="27">
        <f>countif('การตอบแบบฟอร์ม 1'!CH:CH,B430)</f>
        <v>0</v>
      </c>
      <c r="D430" s="28" t="s">
        <v>510</v>
      </c>
      <c r="E430" s="29">
        <f t="shared" ref="E430:E434" si="46">C430/$C$2*100</f>
        <v>0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>
      <c r="A431" s="37"/>
      <c r="B431" s="26" t="s">
        <v>107</v>
      </c>
      <c r="C431" s="27">
        <f>countif('การตอบแบบฟอร์ม 1'!CH:CH,B431)</f>
        <v>2</v>
      </c>
      <c r="D431" s="28" t="s">
        <v>510</v>
      </c>
      <c r="E431" s="29">
        <f t="shared" si="46"/>
        <v>4.081632653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>
      <c r="A432" s="37"/>
      <c r="B432" s="26" t="s">
        <v>108</v>
      </c>
      <c r="C432" s="27">
        <f>countif('การตอบแบบฟอร์ม 1'!CH:CH,B432)</f>
        <v>7</v>
      </c>
      <c r="D432" s="28" t="s">
        <v>510</v>
      </c>
      <c r="E432" s="29">
        <f t="shared" si="46"/>
        <v>14.28571429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>
      <c r="A433" s="37"/>
      <c r="B433" s="26" t="s">
        <v>110</v>
      </c>
      <c r="C433" s="27">
        <f>countif('การตอบแบบฟอร์ม 1'!CH:CH,B433)</f>
        <v>6</v>
      </c>
      <c r="D433" s="28" t="s">
        <v>510</v>
      </c>
      <c r="E433" s="29">
        <f t="shared" si="46"/>
        <v>12.24489796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>
      <c r="A434" s="37"/>
      <c r="B434" s="26" t="s">
        <v>111</v>
      </c>
      <c r="C434" s="27">
        <f>countif('การตอบแบบฟอร์ม 1'!CH:CH,B434)</f>
        <v>31</v>
      </c>
      <c r="D434" s="28" t="s">
        <v>510</v>
      </c>
      <c r="E434" s="29">
        <f t="shared" si="46"/>
        <v>63.26530612</v>
      </c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>
      <c r="A435" s="50"/>
      <c r="B435" s="51" t="s">
        <v>524</v>
      </c>
      <c r="C435" s="52">
        <f>sum(C430:C434)</f>
        <v>46</v>
      </c>
      <c r="D435" s="50"/>
      <c r="E435" s="50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>
      <c r="A436" s="32"/>
      <c r="B436" s="32"/>
      <c r="C436" s="32"/>
      <c r="D436" s="32"/>
      <c r="E436" s="3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</row>
    <row r="100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</row>
    <row r="100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</row>
    <row r="100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</row>
    <row r="1004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</row>
    <row r="100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</row>
    <row r="1006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</row>
    <row r="1007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</row>
    <row r="1008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</row>
    <row r="1009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</row>
    <row r="1010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</row>
    <row r="101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</row>
    <row r="101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</row>
    <row r="1013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</row>
    <row r="1014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</row>
    <row r="101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</row>
    <row r="1016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</row>
    <row r="1017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</row>
    <row r="1018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</row>
    <row r="1019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</row>
    <row r="1020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</row>
    <row r="102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</row>
    <row r="102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</row>
    <row r="1023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</row>
    <row r="1024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</row>
    <row r="102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</row>
    <row r="1026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</row>
    <row r="1027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</row>
    <row r="1028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</row>
    <row r="1029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</row>
    <row r="1030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</row>
    <row r="1031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</row>
    <row r="103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</row>
    <row r="1033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</row>
    <row r="1034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</row>
    <row r="103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</row>
    <row r="1036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</row>
    <row r="1037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</row>
    <row r="1038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</row>
    <row r="1039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</row>
  </sheetData>
  <mergeCells count="54">
    <mergeCell ref="A200:B200"/>
    <mergeCell ref="C200:D200"/>
    <mergeCell ref="C299:D299"/>
    <mergeCell ref="C279:D279"/>
    <mergeCell ref="A168:B168"/>
    <mergeCell ref="A188:B188"/>
    <mergeCell ref="A182:B182"/>
    <mergeCell ref="C188:D188"/>
    <mergeCell ref="C182:D182"/>
    <mergeCell ref="A194:B194"/>
    <mergeCell ref="C194:D194"/>
    <mergeCell ref="C155:D155"/>
    <mergeCell ref="A155:B155"/>
    <mergeCell ref="C168:D168"/>
    <mergeCell ref="A234:B234"/>
    <mergeCell ref="C234:D234"/>
    <mergeCell ref="A299:B299"/>
    <mergeCell ref="A279:B279"/>
    <mergeCell ref="A50:B50"/>
    <mergeCell ref="C50:D50"/>
    <mergeCell ref="A74:B74"/>
    <mergeCell ref="C74:D74"/>
    <mergeCell ref="A35:B35"/>
    <mergeCell ref="A26:B26"/>
    <mergeCell ref="A63:B63"/>
    <mergeCell ref="C63:D63"/>
    <mergeCell ref="C35:D35"/>
    <mergeCell ref="C26:D26"/>
    <mergeCell ref="C127:D127"/>
    <mergeCell ref="A127:B127"/>
    <mergeCell ref="A96:B96"/>
    <mergeCell ref="C96:D96"/>
    <mergeCell ref="A85:B85"/>
    <mergeCell ref="A141:B141"/>
    <mergeCell ref="C141:D141"/>
    <mergeCell ref="C107:D107"/>
    <mergeCell ref="C115:D115"/>
    <mergeCell ref="C85:D85"/>
    <mergeCell ref="A107:B107"/>
    <mergeCell ref="A115:B115"/>
    <mergeCell ref="A325:B325"/>
    <mergeCell ref="C325:D325"/>
    <mergeCell ref="A372:B372"/>
    <mergeCell ref="C372:D372"/>
    <mergeCell ref="A417:B417"/>
    <mergeCell ref="C417:D417"/>
    <mergeCell ref="A247:B247"/>
    <mergeCell ref="C247:D247"/>
    <mergeCell ref="A264:B264"/>
    <mergeCell ref="C264:D264"/>
    <mergeCell ref="A17:B17"/>
    <mergeCell ref="A11:B11"/>
    <mergeCell ref="C17:D17"/>
    <mergeCell ref="C11:D11"/>
  </mergeCells>
  <drawing r:id="rId1"/>
</worksheet>
</file>