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scenario Base (Conservador) " sheetId="1" r:id="rId4"/>
    <sheet state="visible" name="Escenario anterior" sheetId="2" r:id="rId5"/>
  </sheets>
  <definedNames/>
  <calcPr/>
  <extLst>
    <ext uri="GoogleSheetsCustomDataVersion2">
      <go:sheetsCustomData xmlns:go="http://customooxmlschemas.google.com/" r:id="rId6" roundtripDataChecksum="O4Hgo26+tn6ZsOhGuKybXbkdfskqtuRvJ69Z35OsL8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42">
      <text>
        <t xml:space="preserve">======
ID#AAABog6SyTs
Noely Dhalton Diokila Mendez    (2025-07-31 09:00:50)
Supone elevar nuestras proyecciones un 4% desde la perspectiva de Mayo 2025, con una mejora significativa en los ingresos pero presiones en los márgenes por el aún mayor aumento de costes operativos.</t>
      </text>
    </comment>
    <comment authorId="0" ref="R168">
      <text>
        <t xml:space="preserve">======
ID#AAABog6SyTc
Noely Dhalton Diokila Mendez    (2025-07-31 08:51:43)
Aumentamos nuestra previsión de aumento en Capex drásticamente desde las declaraciones del Q2 2025.
------
ID#AAABog6SyTk
Noely Dhalton Diokila Mendez    (2025-07-31 08:53:36)
Potencialmente podrían asociarse con terceros para invertir de forma conjunta en los centros de dato lo que liberaría capex, pero de momento todo apunta a un gran incremento en 2026 que mantendré sostenido y estable hasta 2029 en 90B al año.</t>
      </text>
    </comment>
    <comment authorId="0" ref="Q13">
      <text>
        <t xml:space="preserve">======
ID#AAABog6SyTM
Noely Dhalton Diokila Mendez    (2025-07-31 08:35:50)
Eleevamos nuestras proyecciones del 11% de crecimiento al 17% tras un H1 de crecimiento cercano al 20% y esperando un crecimiento del 19% en el Q3 y del 14% en el Q4.</t>
      </text>
    </comment>
    <comment authorId="0" ref="J256">
      <text>
        <t xml:space="preserve">======
ID#AAABjAdMC5o
Noely Dhalton Diokila Mendez    (2025-05-09 11:21:59)
1. Compra Fuerte (Strong Buy) o Recomendación de Compra Altamente Convincente: si Si rendimiento es del +20%
2. Compra (Buy): Si rendimiento es del 15-20%
3. Sobreponderar (Overweight): Si rendimiento es del 10-15%
4. Mantener (Hold) o Neutral: Si IRR es del 7-10%
5. Infraponderar (Underweight): Si rendimiento es del 3-7%
6. Venta (Sell): Si irr es del &lt;3%
7. Venta Fuerte (Strong Sell) o Recomendación de Venta Convincente: Si IRR es del &lt;10%</t>
      </text>
    </comment>
    <comment authorId="0" ref="J254">
      <text>
        <t xml:space="preserve">======
ID#AAABjAdMC5k
Noely Dhalton Diokila Mendez    (2025-05-09 11:21:20)
Nivel desde el cual se obtiene al menos un 15% de retorno total anual compuesto.</t>
      </text>
    </comment>
    <comment authorId="0" ref="S263">
      <text>
        <t xml:space="preserve">======
ID#AAABjAdMC5M
Noely Dhalton Diokila Mendez    (2025-05-09 11:04:08)
Tasa de crecimiento terminal, del año 15 al infinito</t>
      </text>
    </comment>
    <comment authorId="0" ref="S262">
      <text>
        <t xml:space="preserve">======
ID#AAABjAdMC5I
Noely Dhalton Diokila Mendez    (2025-05-09 11:03:56)
Tasa de crecimiento a largo plazo, año 5 a año 15 (del Equity y beneficios).</t>
      </text>
    </comment>
    <comment authorId="0" ref="Q182">
      <text>
        <t xml:space="preserve">======
ID#AAABjAdMC40
Noely Dhalton Diokila Mendez    (2025-05-09 10:34:05)
Solo en el Q1 han hecho 15000 millones en recompras, y eso antes de las caídas de abril, así que veo fácil que alcancen los 30.000 millones y cuidado y si no llegan a los 45000 millones del año pasado.</t>
      </text>
    </comment>
    <comment authorId="0" ref="V194">
      <text>
        <t xml:space="preserve">======
ID#AAABjAdMC4w
Noely Dhalton Diokila Mendez    (2025-05-09 10:30:14)
Creemos que la generación de caja quedará muy castigada por el aumento de la inversión en CAPEX, y además creemos que ese CAPEX no va a ser tan puntual como algunos dicen, y creemos que se mantendrá de forma relativamente estructural, lo que destroza la generación de flujo de caja por acción frente a lo que teníamos en años anteriores.
Aquí la sorpresa positiva puede ser que esa inversión en CAPEX luego se estabilice o se reduzca como porcentaje de las ventas y vuelva a niveles históricos, que era un CAPEX que venía siendo aproximadamente del 20% de las ventas, 20 al 25, cuando nosotros estamos proyectando CAPEX del 32% aproximadamente en el medio plazo. Y del 38% en este primer 2025.
Nosotros estamos yendo al rango alto de la compañía, mientras que el consenso se está yendo al rango bajo de la guía. Pero viendo los planes de Zuckerberg y que acaban de elevar su objetivo de gasto de capital de trabajo, creemos que para ir sobre seguro hay que tomar el rango alto.</t>
      </text>
    </comment>
    <comment authorId="0" ref="Q179">
      <text>
        <t xml:space="preserve">======
ID#AAABjAdMC4o
Noely Dhalton Diokila Mendez    (2025-05-09 10:19:58)
Proyecto reembolsos de 700 millones anuales, como hacía antes de 2022.</t>
      </text>
    </comment>
    <comment authorId="0" ref="Q178">
      <text>
        <t xml:space="preserve">======
ID#AAABjAdMC4k
Noely Dhalton Diokila Mendez    (2025-05-09 10:18:43)
no hay noticias de nuevas emisiones de bonos y no proyecto que las haya. En mi opinión no necesita endeudarse y menos para pagar dividendos.</t>
      </text>
    </comment>
    <comment authorId="0" ref="Q171">
      <text>
        <t xml:space="preserve">======
ID#AAABjAdMC4g
Noely Dhalton Diokila Mendez    (2025-05-09 10:15:49)
siempre hay algo, pero no puedo preveerlo</t>
      </text>
    </comment>
    <comment authorId="0" ref="Q168">
      <text>
        <t xml:space="preserve">======
ID#AAABjAdMC4Y
Noely Dhalton Diokila Mendez    (2025-05-09 10:15:20)
Esperan gastar entre 64 y 72 billions (cifra que han aumentado en el Q1 desde la guía anterior) principalmente para centros de datos e inversión de desarrollo de capacidad para Meta AI.</t>
      </text>
    </comment>
    <comment authorId="0" ref="Q30">
      <text>
        <t xml:space="preserve">======
ID#AAABjAdMC4Q
Noely Dhalton Diokila Mendez    (2025-05-09 10:08:14)
Los costes proyectamos que se disparan hasta 116.000 millones, que estarían en el rango alto de entre 113.000 y 118.000 millones que ha estimado la compañía a cierre del primer trimestre.
Como consecuencia, estamos proyectando un incremento tanto en el coste sobre bienes vendidos, es decir, un empeoramiento de margen bruto en aproximadamente 60 puntos básicos, pero la mayor parte del aumento del coste va a ir a la parte de investigación y desarrollo, que es donde están metiendo toda la parte de inversión, tecnología, inteligencia artificial, etc., que va a empeorar en 300 puntos básicos y va a representar el 20% de los gastos. Nuestra expectativa es que se mantenga de forma estructural en los próximos 5 años, ya que la compañía va a requerir de mucha inversión operativa para sus planes, lo que va a tener resentido el margen en el corto plazo.
También, como creemos que la depreciación y amortización como porcentaje sobre ventas va a aumentar a niveles superiores del 11% en comparación con el 8,5% del año pasado, esto es sobre todo por más centros de datos propios que van a tener por toda la investigación para respaldar a la inteligencia artificial.
Así que todo esto va a hacer que el margen operativo, según nuestros cálculos, caiga del 43% ajustado del año pasado al 37,3% este año, una caída de aproximadamente 600 puntos básicos.</t>
      </text>
    </comment>
    <comment authorId="0" ref="Q174">
      <text>
        <t xml:space="preserve">======
ID#AAABjOGxIoY
Noely Dhalton Diokila Mendez    (2025-05-09 09:44:12)
no lo modelo por que ya lo incluyo en el efectivo y equivalentes</t>
      </text>
    </comment>
    <comment authorId="0" ref="Q15">
      <text>
        <t xml:space="preserve">======
ID#AAABjOGxIoM
Noely Dhalton Diokila Mendez    (2025-05-09 08:52:53)
También estamos teniendo en cuenta una estimación muy conservadora en el crecimiento de los ingresos de Reality Apps, que evidentemente en cualquier caso no tienen un peso significativo sobre las ventas, pero es posible que si consiguen acelerar el desarrollo de las gafas inteligentes o nuevos modelos Oculus más interesantes, o las ahora llamadas Meta Quest, podríamos tener un crecimiento mucho mayor del 10% que estamos proyectando.</t>
      </text>
    </comment>
    <comment authorId="0" ref="Q12">
      <text>
        <t xml:space="preserve">======
ID#AAABjOGxIoA
Noely Dhalton Diokila Mendez    (2025-05-09 08:52:05)
A diferencia de la mayoría de mercados, yo sí creo que puede haber presiones negativas en el mercado de publicidad, sobre todo si no se llegan rápidamente a los acuerdos con China.
Sí creemos que se darán acuerdos en los aranceles con China, porque si no sería bastante insostenible para muchas empresas americanas y podría probablemente provocar una recesión por la subida de precios, pero aunque sí creemos que lleguen a esos acuerdos, creemos que no serán unilaterales ni tampoco serán de arancel del 0%, por lo cual en cualquier caso seguirán habiendo presiones negativas, que ya se están observando con algunos de los grandes publicitarios asiáticos reduciendo su gasto en publicidad, y sabiendo que son algunos de los que más gastan en publicidad, pues es una presión negativa.
Ahora sí creo que pueden crecer a doble dígito este año y, de cara a años siguientes, estoy normalizando el crecimiento a ritmos de entre el 9 y el 8%.
Es cierto que evidentemente no estoy teniendo en cuenta en estas estimaciones que podrían haber mejoras estructurales significativas si la compañía consigue sacar más rentabilidad todavía de su inteligencia artificial y su algoritmo, pero prefiero ser conservador en las estimaciones para no pillarnos los dedos.
------
ID#AAABjOGxIoI
Noely Dhalton Diokila Mendez    (2025-05-09 08:52:43)
Asimismo, en la familia de aplicaciones no estamos teniendo en cuenta una potencial gran aceleración en la monetización de WhatsApp, que todavía no está llegando, una potencial monetización de Threads, de Hilos, una potencial monetización de Meta AI, que como he dicho no empezará a llegar hasta al menos dentro de un año, pero no podemos estimar cuánto va a ser eso, así que lo único que estoy estimando aquí en las proyecciones es únicamente el modelo publicitario al uso, es decir, crecimiento de la demanda de anunciantes, crecimiento de impresiones y crecimiento de precio medio por anuncio.
------
ID#AAABjOGxIoQ
Noely Dhalton Diokila Mendez    (2025-05-09 08:54:11)
Si algo tiene y me gusta de la tesis de Meta es que tiene un sinfin de posibilidades extras de monetización que se traducen en un sin fin de potenciales sorpresas positivas. Pero no queremos correr riesgos y sobrepagar por un negocio que es cíclico, en un momento donde sus cifras están estructuralmente en pico de ciclo. Es una situación muy diferente a 2022.</t>
      </text>
    </comment>
    <comment authorId="0" ref="Q85">
      <text>
        <t xml:space="preserve">======
ID#AAABjBFC9fg
Noely Dhalton Diokila Mendez    (2025-05-09 08:45:11)
La estabilizo en el 13%, lo que confirma la compañía, desde un 17% que estimábamos nosotros.</t>
      </text>
    </comment>
    <comment authorId="0" ref="P29">
      <text>
        <t xml:space="preserve">======
ID#AAABjBFC9fc
Noely Dhalton Diokila Mendez    (2025-05-09 08:30:20)
Incluyen 389millones de costes de reestructuración y 1550 millones de liberación de provisiones de juicios. Ambos, a priori, serían costes no usuales, así que lo devolveríamos al Beneficio operativo ajustado.</t>
      </text>
    </comment>
    <comment authorId="0" ref="P198">
      <text>
        <t xml:space="preserve">======
ID#AAABQ-DesbI
The Phoenix Capital    (2024-07-09 15:25:24)
usando el Depreciación como proxi del capex real de mantenimiento. (la estoy premiando).</t>
      </text>
    </comment>
    <comment authorId="0" ref="P158">
      <text>
        <t xml:space="preserve">======
ID#AAABQ-DesbE
The Phoenix Capital    (2024-07-09 15:22:26)
por si queda alguna cosa de la reestructuración</t>
      </text>
    </comment>
    <comment authorId="0" ref="M310">
      <text>
        <t xml:space="preserve">======
ID#AAABQmUX2GE
The Phoenix Capital    (2024-07-01 10:21:33)
por supuesto podría repartir más dividendos y aumentar el ROE, y luego aparte puede reducir pérdidas del Reality Labs, que son 16 billions y eso no se está proyectando.</t>
      </text>
    </comment>
    <comment authorId="0" ref="P184">
      <text>
        <t xml:space="preserve">======
ID#AAABQmUX2F4
The Phoenix Capital    (2024-07-01 10:00:48)
normalizo a 0</t>
      </text>
    </comment>
    <comment authorId="0" ref="P179">
      <text>
        <t xml:space="preserve">======
ID#AAABQmUX2F0
The Phoenix Capital    (2024-07-01 09:58:30)
no cuento con que repaguen nada, que vayan pagando cupones y ay está.</t>
      </text>
    </comment>
    <comment authorId="0" ref="P172">
      <text>
        <t xml:space="preserve">======
ID#AAABQmUX2Fs
The Phoenix Capital    (2024-07-01 09:57:24)
supongo 0 ingresso por ventas de inmovilizado</t>
      </text>
    </comment>
    <comment authorId="0" ref="P168">
      <text>
        <t xml:space="preserve">======
ID#AAABQmUX2Fk
The Phoenix Capital    (2024-07-01 09:56:49)
esperan gastar entre 35 y 40 billions para los centros de datos de IA sobretodo y esperan que en los años siguientes siga aumentando</t>
      </text>
    </comment>
    <comment authorId="0" ref="O106">
      <text>
        <t xml:space="preserve">======
ID#AAABQmUWKIw
The Phoenix Capital    (2024-07-01 09:46:55)
As of December 31, 2023, we had $18.50 billion of fixed-rate senior unsecured notes (the Notes), including $10.0 billion issued in August 2022 and $8.50 billion issued in May 2023. 
Están a tipos medios del 4,7% (página 115 del informe anual 2023)</t>
      </text>
    </comment>
    <comment authorId="0" ref="P49">
      <text>
        <t xml:space="preserve">======
ID#AAABQmUWKIs
The Phoenix Capital    (2024-07-01 09:39:35)
en principio no se esperan más reestructuraciones
------
ID#AAABjBFC9fY
Noely Dhalton Diokila Mendez    (2025-05-09 08:22:57)
Los inusuales de 1500 millones legales de provisiones que tenian para un juicio que ya no hacen falta.</t>
      </text>
    </comment>
    <comment authorId="0" ref="Q24">
      <text>
        <t xml:space="preserve">======
ID#AAABQmUWKIo
The Phoenix Capital    (2024-07-01 09:26:00)
Esto implica que todo lo qeu crezca por encima del 10% en inggresos va a repercutir directamente en mejores márgenes. Igual que Reality Labs, cuantas más perdidas controle, eso va directo al beneficio operativo.</t>
      </text>
    </comment>
    <comment authorId="0" ref="P12">
      <text>
        <t xml:space="preserve">======
ID#AAABQmUWKIY
The Phoenix Capital    (2024-07-01 09:08:34)
impusado principales por mayores reocios medios por anuncio + plus de impresiones.
------
ID#AAABQmUWKIc
The Phoenix Capital    (2024-07-01 09:09:45)
Aumento de impresiones del 20% y del precio en un 6% en el Q1 2024, que es una brutalidad. VOy a proyectar aumentos del 12% para todo el año y del 3% en precio con una segunda mitad más normalizada.
------
ID#AAABQmUWKIg
The Phoenix Capital    (2024-07-01 09:10:13)
We're seeing healthy growth across our apps and we continue making steady progress building the metaverse as well.</t>
      </text>
    </comment>
    <comment authorId="0" ref="O14">
      <text>
        <t xml:space="preserve">======
ID#AAABQmUWKIU
The Phoenix Capital    (2024-07-01 08:59:50)
genera 16 billions de pérdidas operativas</t>
      </text>
    </comment>
    <comment authorId="0" ref="J260">
      <text>
        <t xml:space="preserve">======
ID#AAABONoV3YQ
The Phoenix Capital    (2024-06-23 08:38:33)
- Si IRR rango alto es superior al 15% y IRR rango alto es superior al 10% entonces comprar. 
- Si IRR Rango Alto es superior al 20% e IRR bajo superior al 15%, comprar fuerte y convertir en Top Holding. // Vender Opciones PUT hasta ejecutar.  
- SI IRR alto está entre 10-15%, mantener/esperar.
- Si IRR alto es inferior al 10%, reducir 50%/no comprar. 
- Si IRR alto es 5-8% no comprar/vender. 
- Si IRR alto es negativo, vender calls.</t>
      </text>
    </comment>
    <comment authorId="0" ref="B86">
      <text>
        <t xml:space="preserve">======
ID#AAABONoV3YI
The Phoenix Capital    (2024-06-23 08:30:39)
No a lugar en GAAP</t>
      </text>
    </comment>
    <comment authorId="0" ref="J236">
      <text>
        <t xml:space="preserve">======
ID#AAABOMwbcs8
The Phoenix Capital    (2024-06-21 21:40:20)
ROe del 27 y creciendo al 10% es justo ese 20x e incluso podría ser más.</t>
      </text>
    </comment>
    <comment authorId="0" ref="J181">
      <text>
        <t xml:space="preserve">======
ID#AAABOMwbcrg
The Phoenix Capital    (2024-06-21 20:10:55)
Es americana, no se incluye aquí</t>
      </text>
    </comment>
    <comment authorId="0" ref="W7">
      <text>
        <t xml:space="preserve">======
ID#AAABOLMUGRw
The Phoenix Capital    (2024-06-16 07:29:48)
La mejora vendría post 2027 por expansión de ingresos y márgenes</t>
      </text>
    </comment>
    <comment authorId="0" ref="J246">
      <text>
        <t xml:space="preserve">======
ID#AAABOIvaQM4
The Phoenix Capital    (2024-06-14 14:47:55)
Sale de la tabla del final, donde se calcula el dividendo medio anual sobre el precio actual y se suma.</t>
      </text>
    </comment>
    <comment authorId="0" ref="N194">
      <text>
        <t xml:space="preserve">======
ID#AAABPsvxT6k
The Phoenix Capital    (2024-06-08 21:26:39)
se empieza a aplicar la NIIF16</t>
      </text>
    </comment>
    <comment authorId="0" ref="C194">
      <text>
        <t xml:space="preserve">======
ID#AAABPsvxT6g
The Phoenix Capital    (2024-06-08 21:26:05)
EBIT - impuestos + dya - capex (incluyendo compra de intangibles) - arrendamientos (en europa)</t>
      </text>
    </comment>
    <comment authorId="0" ref="R270">
      <text>
        <t xml:space="preserve">======
ID#AAABN7aq49c
The Phoenix Capital    (2024-05-23 19:42:46)
SIn descuento</t>
      </text>
    </comment>
    <comment authorId="0" ref="R276">
      <text>
        <t xml:space="preserve">======
ID#AAABNFmu-mM
The Phoenix Capital    (2024-05-12 18:56:56)
Atentos a los ajustes de los ciclos de CAGR</t>
      </text>
    </comment>
    <comment authorId="0" ref="C180">
      <text>
        <t xml:space="preserve">======
ID#AAABNFmu-lM
The Phoenix Capital    (2024-05-12 17:29:45)
Partida externa, cuidado de no meterla en el sumatorio del cash flow normalizado</t>
      </text>
    </comment>
    <comment authorId="0" ref="B124">
      <text>
        <t xml:space="preserve">======
ID#AAABNcwXVag
The Phoenix Capital    (2024-05-11 19:41:07)
Excluyendo minoritarios</t>
      </text>
    </comment>
    <comment authorId="0" ref="B46">
      <text>
        <t xml:space="preserve">======
ID#AAABNcwXVaI
The Phoenix Capital    (2024-05-11 19:05:29)
Perdidas cambiarias e ingresos/perdidas sobre capital invertido</t>
      </text>
    </comment>
    <comment authorId="0" ref="B196">
      <text>
        <t xml:space="preserve">======
ID#AAABKnaYmjs
The Phoenix Capital    (2024-04-13 20:50:56)
Siempre que la conversión Beneficio Neto/FCF sea mayor del 80% es fiable el Sistema ABYA. Cuanto más, más fiable y menos descuento es necesario.</t>
      </text>
    </comment>
    <comment authorId="0" ref="B163">
      <text>
        <t xml:space="preserve">======
ID#AAABKnaYmjc
The Phoenix Capital    (2024-04-13 20:12:37)
seguridad social, pensiones, etc.</t>
      </text>
    </comment>
  </commentList>
  <extLst>
    <ext uri="GoogleSheetsCustomDataVersion2">
      <go:sheetsCustomData xmlns:go="http://customooxmlschemas.google.com/" r:id="rId1" roundtripDataSignature="AMtx7mi4/wtD55Gv/VIf9jPAZkSR8GRjbQ=="/>
    </ext>
  </extLst>
</comments>
</file>

<file path=xl/sharedStrings.xml><?xml version="1.0" encoding="utf-8"?>
<sst xmlns="http://schemas.openxmlformats.org/spreadsheetml/2006/main" count="738" uniqueCount="248">
  <si>
    <t>tikrtikrt</t>
  </si>
  <si>
    <t>EUR</t>
  </si>
  <si>
    <t>Valoración By The Vanguard Research</t>
  </si>
  <si>
    <t>Noely D. Diokila Mendez</t>
  </si>
  <si>
    <t xml:space="preserve">Cuenta de Resultados de Meta Platforms </t>
  </si>
  <si>
    <t>En MM$</t>
  </si>
  <si>
    <t>2025E</t>
  </si>
  <si>
    <t>2026E</t>
  </si>
  <si>
    <t>2027E</t>
  </si>
  <si>
    <t>2028E</t>
  </si>
  <si>
    <t>2029E</t>
  </si>
  <si>
    <t>NOTAS</t>
  </si>
  <si>
    <t>CAGR 2024-2029</t>
  </si>
  <si>
    <t>CAGR 2025-2029</t>
  </si>
  <si>
    <t>Ingresos Totales</t>
  </si>
  <si>
    <t>% Crecimiento</t>
  </si>
  <si>
    <t>Desglose de Ingresos (Desplegable)</t>
  </si>
  <si>
    <t xml:space="preserve">Family of Apps </t>
  </si>
  <si>
    <t>Variación</t>
  </si>
  <si>
    <t xml:space="preserve">Reality Labs </t>
  </si>
  <si>
    <t xml:space="preserve">Total </t>
  </si>
  <si>
    <t>Coste de los bienes vendidos</t>
  </si>
  <si>
    <t>Ingresos Brutos</t>
  </si>
  <si>
    <t>Gross Margin</t>
  </si>
  <si>
    <t xml:space="preserve">Gastos de venta, generales y administrativos </t>
  </si>
  <si>
    <t>Gastos de Retribución variable a largo plazo de Personal</t>
  </si>
  <si>
    <t>I+D</t>
  </si>
  <si>
    <t>Depreciación y Amortización</t>
  </si>
  <si>
    <t xml:space="preserve">Marketing y Ventas </t>
  </si>
  <si>
    <t>Costes de reestructuración &amp; Otros, No recurrentes</t>
  </si>
  <si>
    <t>Gastos totales</t>
  </si>
  <si>
    <t>Beneficio Operativo</t>
  </si>
  <si>
    <t>EBITDA</t>
  </si>
  <si>
    <t>% Margin</t>
  </si>
  <si>
    <t>EBIT</t>
  </si>
  <si>
    <t>EBIT Ajustado</t>
  </si>
  <si>
    <t>Intereses Netos</t>
  </si>
  <si>
    <t xml:space="preserve">Otros </t>
  </si>
  <si>
    <t xml:space="preserve">Intereses recibidos </t>
  </si>
  <si>
    <t>EBT, Excl. Artículos inusuales</t>
  </si>
  <si>
    <t>Articulos inusuales totales</t>
  </si>
  <si>
    <t>EBT, Incl. Artículos inusuales</t>
  </si>
  <si>
    <t>Gastos de Impuestos</t>
  </si>
  <si>
    <t>Beneficios por Operaciones Continuadas</t>
  </si>
  <si>
    <t>Operaciones Discontinuas</t>
  </si>
  <si>
    <t xml:space="preserve">Extraordinary Items &amp; Acct. Change </t>
  </si>
  <si>
    <t>Beneficios Netos de la Empresa</t>
  </si>
  <si>
    <t xml:space="preserve">Variación </t>
  </si>
  <si>
    <t>Intereses minoritarios</t>
  </si>
  <si>
    <t>Beneficios netos totales</t>
  </si>
  <si>
    <t xml:space="preserve">Márgenes Netos </t>
  </si>
  <si>
    <t>Beneficios netos normalizados</t>
  </si>
  <si>
    <t xml:space="preserve">Margen neto ajustado </t>
  </si>
  <si>
    <t>Acciones basicas en Circulación</t>
  </si>
  <si>
    <t>Acciones Diluidas en circulación</t>
  </si>
  <si>
    <t>basic EPS</t>
  </si>
  <si>
    <t>Diluited EPS</t>
  </si>
  <si>
    <t>Diluited Adjusted EPS</t>
  </si>
  <si>
    <t>Payout Dividendos/Beneficio neto</t>
  </si>
  <si>
    <t>Dividendo por acción</t>
  </si>
  <si>
    <t>Proyecciones Cuenta de Resultados (Desplegable)</t>
  </si>
  <si>
    <t xml:space="preserve">Coste sobre vienes vendidos </t>
  </si>
  <si>
    <t>Costos de venta, generales y administrativos</t>
  </si>
  <si>
    <t>Gastos de Retribución variable a largo plazo de Personal % de ventas</t>
  </si>
  <si>
    <t>Depreciación y Amortización % de ventas</t>
  </si>
  <si>
    <t xml:space="preserve">Marketing y bventas </t>
  </si>
  <si>
    <t xml:space="preserve">Artículos inusuales %ventas </t>
  </si>
  <si>
    <t>Tasa Impositiva</t>
  </si>
  <si>
    <t xml:space="preserve">Otros incluyendo cambio de monedas y otros </t>
  </si>
  <si>
    <t xml:space="preserve">Intereses Minoritarios % beneficios netos </t>
  </si>
  <si>
    <t>Margen EBIT</t>
  </si>
  <si>
    <t>Dilución de acciones</t>
  </si>
  <si>
    <t>Balance META</t>
  </si>
  <si>
    <t>CAGR desde 03/2024</t>
  </si>
  <si>
    <t>Efectivo y equivalentes</t>
  </si>
  <si>
    <t>Total Cuentas por Cobrar</t>
  </si>
  <si>
    <t>Inventarios</t>
  </si>
  <si>
    <t>Gastos pagados por anticipado</t>
  </si>
  <si>
    <t xml:space="preserve">Cuentas por pagar </t>
  </si>
  <si>
    <t xml:space="preserve">Gastos devengados </t>
  </si>
  <si>
    <t xml:space="preserve">Capital de Trabajo Neto circulante  </t>
  </si>
  <si>
    <t xml:space="preserve">% Capital de trabajo neto sobre ventas </t>
  </si>
  <si>
    <t xml:space="preserve">Arrendamientos totales </t>
  </si>
  <si>
    <t>Deudas financieras totales</t>
  </si>
  <si>
    <t>Deuda Total</t>
  </si>
  <si>
    <t>Equity a las Acciones comunes</t>
  </si>
  <si>
    <t>Interés Minoritario</t>
  </si>
  <si>
    <t>Total Equity</t>
  </si>
  <si>
    <t>Deuda Neta inc. Leases</t>
  </si>
  <si>
    <t>Deuda Neta excl. leases</t>
  </si>
  <si>
    <t>Deuda Neta ex. leases/EBITDA ajustado</t>
  </si>
  <si>
    <t>Deuda Neta/EBITDA</t>
  </si>
  <si>
    <t>ROIC medio (Ajustado)</t>
  </si>
  <si>
    <t>Capital invertido</t>
  </si>
  <si>
    <t>Capital invertido/Acción</t>
  </si>
  <si>
    <t>ROE medio normalizado</t>
  </si>
  <si>
    <t>Valor en Libros/Acción</t>
  </si>
  <si>
    <t>Tasa de reinversión neta Equity/acción</t>
  </si>
  <si>
    <t>Tasa de reinversión bruta en el Equity</t>
  </si>
  <si>
    <t>Tasa de reinversión neta Capital Invertido/acción</t>
  </si>
  <si>
    <t>Tasa de reinversión bruta en el capital invertido</t>
  </si>
  <si>
    <t>Proyecciones de Balance (Desplegable)</t>
  </si>
  <si>
    <t>Cuentas por cobrar como % de ventas</t>
  </si>
  <si>
    <t xml:space="preserve">Inventarios como % de las ventas </t>
  </si>
  <si>
    <t xml:space="preserve">Gastos pagados por anticipado como % de las ventas </t>
  </si>
  <si>
    <t>Cuentas por pagar como % de las ventas</t>
  </si>
  <si>
    <t>Gastos devengados como % de las ventas</t>
  </si>
  <si>
    <t>Cambio en el Working Capital</t>
  </si>
  <si>
    <t>Dais Receivable</t>
  </si>
  <si>
    <t>Days Inventory</t>
  </si>
  <si>
    <t>Days payable</t>
  </si>
  <si>
    <t>Ciclo de conversión de caja (Dias)</t>
  </si>
  <si>
    <t xml:space="preserve">Arrendamientos % ventas </t>
  </si>
  <si>
    <t>Estados de Flujos De Caja meta</t>
  </si>
  <si>
    <t>Beneficios Netos</t>
  </si>
  <si>
    <t>Depreciación y amortización</t>
  </si>
  <si>
    <t>Amortización de cargos diferidos</t>
  </si>
  <si>
    <t>(ganancia) Pérdida por venta de activos</t>
  </si>
  <si>
    <t xml:space="preserve">Deterioro de activos y costes de reestructuración </t>
  </si>
  <si>
    <t>(Ingresos) Pérdida en inversiones de capital</t>
  </si>
  <si>
    <t>Compensación basada en acciones</t>
  </si>
  <si>
    <t>Otras actividades operativas</t>
  </si>
  <si>
    <t>Otros cambios sin (con) salida de efectivo</t>
  </si>
  <si>
    <t xml:space="preserve">Taxes y otras obligaciones </t>
  </si>
  <si>
    <t>Provisiones para Long term plan de Empleados</t>
  </si>
  <si>
    <t>Cash Flow from Operations</t>
  </si>
  <si>
    <t>Cash FLow excluyendo variación del circulante neto.</t>
  </si>
  <si>
    <t>Capex</t>
  </si>
  <si>
    <t>Venta (compra) de activos intangibles</t>
  </si>
  <si>
    <t xml:space="preserve">Capex total </t>
  </si>
  <si>
    <t>Adquisiciones con efectivo</t>
  </si>
  <si>
    <t>(compra)de inmobilizado material</t>
  </si>
  <si>
    <t>Desinversiones</t>
  </si>
  <si>
    <t>Inversión en valores negociables y de renta variable</t>
  </si>
  <si>
    <t>Otras actividades de inversión</t>
  </si>
  <si>
    <t>Cash flow From Investing</t>
  </si>
  <si>
    <t>Deuda Emitida</t>
  </si>
  <si>
    <t>Deuda reembolsada</t>
  </si>
  <si>
    <t xml:space="preserve">Deuda neta reembolsada </t>
  </si>
  <si>
    <t xml:space="preserve">Arrendamientos </t>
  </si>
  <si>
    <t>(Recompras)/Emisión de acciones</t>
  </si>
  <si>
    <t>Dividendos Pagados</t>
  </si>
  <si>
    <t>Cash Flow From Financing Activities</t>
  </si>
  <si>
    <t>Ajuste del tipo de cambi de divisas</t>
  </si>
  <si>
    <t>Beginning Cash and Equivalents</t>
  </si>
  <si>
    <t xml:space="preserve">Change in Cash </t>
  </si>
  <si>
    <t>Ending Cash and Equivalents</t>
  </si>
  <si>
    <t xml:space="preserve">Free Cash Flow to the Equity </t>
  </si>
  <si>
    <t>Evolución</t>
  </si>
  <si>
    <t>Conversión Beneficio Neto a FCF</t>
  </si>
  <si>
    <t>Free Cash Flow Básico</t>
  </si>
  <si>
    <t>Conversión Beneficio Neto a FCF básico</t>
  </si>
  <si>
    <t>Proyecciones del Cash Flow (Desplegable)</t>
  </si>
  <si>
    <t>Depreciación y amortización (del cash flow)  % D&amp;A Cuenta de ingresos</t>
  </si>
  <si>
    <t xml:space="preserve">Amortización de cargos diferidos como % de la amortización total </t>
  </si>
  <si>
    <t>SBC como % de ingresos</t>
  </si>
  <si>
    <t xml:space="preserve">Otras actividades operativas como % de las ventas </t>
  </si>
  <si>
    <t xml:space="preserve">Taxes y otras obligaciones % ventas </t>
  </si>
  <si>
    <t xml:space="preserve">Stock Options </t>
  </si>
  <si>
    <t>CapEx as % of revenue</t>
  </si>
  <si>
    <t xml:space="preserve">Venta (compra) de intangibles como % de las ventas </t>
  </si>
  <si>
    <t xml:space="preserve">Inversión en valores negociables como % del cash flow  from operations </t>
  </si>
  <si>
    <t>Otras actividades de inversion</t>
  </si>
  <si>
    <t xml:space="preserve">Venta de inmobilizado material como % de ventas </t>
  </si>
  <si>
    <t xml:space="preserve">Deuda neta reembolsada como % del FCFF normalizado </t>
  </si>
  <si>
    <t xml:space="preserve">Arrendamientos como % de los arrendamientos totales  </t>
  </si>
  <si>
    <t>Payout(%)</t>
  </si>
  <si>
    <t>Otros</t>
  </si>
  <si>
    <t>Otras actividades de inversión % ventas</t>
  </si>
  <si>
    <t xml:space="preserve">Número de acciones recompradas </t>
  </si>
  <si>
    <t xml:space="preserve">Cambio de divisa, ajuste como % de las ventas </t>
  </si>
  <si>
    <t>VALORACIÓN FINAL Meta Platforms</t>
  </si>
  <si>
    <t>VALORACIÓN POR MÚLTIPLOS</t>
  </si>
  <si>
    <t>PER</t>
  </si>
  <si>
    <t xml:space="preserve">Valoración ABYA </t>
  </si>
  <si>
    <t>Múltiplo utilizado</t>
  </si>
  <si>
    <t>Múltiplo maximo</t>
  </si>
  <si>
    <t>Múltiplo minimo</t>
  </si>
  <si>
    <t>Múltiplo medio</t>
  </si>
  <si>
    <t>Último</t>
  </si>
  <si>
    <t>Net (cash) debt per share</t>
  </si>
  <si>
    <t>Precio Actual</t>
  </si>
  <si>
    <t xml:space="preserve">Precio Objetivo </t>
  </si>
  <si>
    <t xml:space="preserve">Dividendo Anualizado </t>
  </si>
  <si>
    <t>Retorno total Neto</t>
  </si>
  <si>
    <t>IRR a diciembre 2028</t>
  </si>
  <si>
    <t xml:space="preserve">Retorno Total dividendos </t>
  </si>
  <si>
    <t xml:space="preserve">Precio Medio Recompras </t>
  </si>
  <si>
    <t xml:space="preserve">Precio Objetivo/Barrera de Entrada </t>
  </si>
  <si>
    <t>Variación de precio necesaria</t>
  </si>
  <si>
    <t>Decisión a precio Actual</t>
  </si>
  <si>
    <t>COMPRAR</t>
  </si>
  <si>
    <t>Si la conversión es INFERIOR al 85%, se cojerá como precio objetivo el rango Seg. Total - Seg. Absoluta</t>
  </si>
  <si>
    <t>Book Value</t>
  </si>
  <si>
    <t>Invested capital/share</t>
  </si>
  <si>
    <t>Numero de periodos (CAGR)</t>
  </si>
  <si>
    <t>ABYA Multiplo Calculation</t>
  </si>
  <si>
    <t>ROE</t>
  </si>
  <si>
    <t>ROIC</t>
  </si>
  <si>
    <t>g1</t>
  </si>
  <si>
    <t>g2</t>
  </si>
  <si>
    <t>Kc</t>
  </si>
  <si>
    <t>נ</t>
  </si>
  <si>
    <t>Conversion Net Profit to average FCFE in the period</t>
  </si>
  <si>
    <t>Intrinsic Natural Multiplo</t>
  </si>
  <si>
    <t>ABYA Safety Multiplo</t>
  </si>
  <si>
    <t xml:space="preserve">Multiplo ABYA lower conversion 85%. </t>
  </si>
  <si>
    <t xml:space="preserve">Intrinsic Valuation ABYA/share at 12/2029        </t>
  </si>
  <si>
    <t>Total return from current price</t>
  </si>
  <si>
    <t xml:space="preserve">CAGR </t>
  </si>
  <si>
    <t>Annual dividends</t>
  </si>
  <si>
    <t>IRR with dividends</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</si>
  <si>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</si>
  <si>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</si>
  <si>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</si>
  <si>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CAGR</t>
  </si>
  <si>
    <t xml:space="preserve">Total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</si>
  <si>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</si>
  <si>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</si>
  <si>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</si>
  <si>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 xml:space="preserve">Absolute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</si>
  <si>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</si>
  <si>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</si>
  <si>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</si>
  <si>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 xml:space="preserve">ROE VALUATION </t>
  </si>
  <si>
    <t>ROIC VALUATION</t>
  </si>
  <si>
    <t>AVERAGE TOTAL VALUE</t>
  </si>
  <si>
    <t xml:space="preserve">Target Price  	</t>
  </si>
  <si>
    <t xml:space="preserve">Precio Objetivo  </t>
  </si>
  <si>
    <t xml:space="preserve">Target Price (Low Range) </t>
  </si>
  <si>
    <t xml:space="preserve">Precio Objetivo Rango Bajo </t>
  </si>
  <si>
    <t xml:space="preserve">Conversion  &lt;85% Target Price. </t>
  </si>
  <si>
    <t xml:space="preserve">Precio Objetivo conversión &lt;85% </t>
  </si>
  <si>
    <t>Annual Dividends</t>
  </si>
  <si>
    <t>Dividendos Anuales</t>
  </si>
  <si>
    <t>CONDICIONES (LEER)</t>
  </si>
  <si>
    <t xml:space="preserve">Precio objetivo por múltiplos </t>
  </si>
  <si>
    <t>Precio Objetivo/Acción</t>
  </si>
  <si>
    <t>Retorno Total desde Precio Act.</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</si>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</sst>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0.00;(#,##0.00)"/>
    <numFmt numFmtId="165" formatCode="_-[$$-409]* #,##0.00_ ;_-[$$-409]* \-#,##0.00\ ;_-[$$-409]* &quot;-&quot;??_ ;_-@_ "/>
    <numFmt numFmtId="166" formatCode="[$£]#,##0.00"/>
    <numFmt numFmtId="167" formatCode="_ * #,##0.00_ \ [$$-C0C]_ ;_ * \-#,##0.00\ \ [$$-C0C]_ ;_ * &quot;-&quot;??_ \ [$$-C0C]_ ;_ @_ "/>
    <numFmt numFmtId="168" formatCode="#,##0.00\ [$$-C0C];[Red]#,##0.00\ [$$-C0C]"/>
    <numFmt numFmtId="169" formatCode="_-* #,##0.00\ [$€-C0A]_-;\-* #,##0.00\ [$€-C0A]_-;_-* &quot;-&quot;??\ [$€-C0A]_-;_-@"/>
    <numFmt numFmtId="170" formatCode="#,##0.00\ [$€-1]"/>
    <numFmt numFmtId="171" formatCode="_-* #,##0.00\ &quot;€&quot;_-;\-* #,##0.00\ &quot;€&quot;_-;_-* &quot;-&quot;??\ &quot;€&quot;_-;_-@"/>
    <numFmt numFmtId="172" formatCode="[$USD $]#,##0.00"/>
    <numFmt numFmtId="173" formatCode="0.0%"/>
    <numFmt numFmtId="174" formatCode="#,##0.0\ [$€-1]"/>
    <numFmt numFmtId="175" formatCode="0.0"/>
    <numFmt numFmtId="176" formatCode="[$$]#,##0.00"/>
    <numFmt numFmtId="177" formatCode="#,##0[$USD $]"/>
  </numFmts>
  <fonts count="62">
    <font>
      <sz val="10.0"/>
      <color rgb="FF000000"/>
      <name val="Arial"/>
      <scheme val="minor"/>
    </font>
    <font>
      <sz val="10.0"/>
      <color theme="1"/>
      <name val="Arial"/>
    </font>
    <font>
      <b/>
      <sz val="10.0"/>
      <color rgb="FF4A86E8"/>
      <name val="Arial"/>
    </font>
    <font>
      <b/>
      <sz val="11.0"/>
      <color rgb="FF4A86E8"/>
      <name val="Arial"/>
    </font>
    <font>
      <b/>
      <sz val="11.0"/>
      <color rgb="FF277E3E"/>
      <name val="Arial"/>
    </font>
    <font>
      <color theme="1"/>
      <name val="Arial"/>
    </font>
    <font>
      <b/>
      <sz val="10.0"/>
      <color rgb="FF277E3E"/>
      <name val="Arial"/>
    </font>
    <font>
      <sz val="10.0"/>
      <color rgb="FF000000"/>
      <name val="Arial"/>
    </font>
    <font>
      <b/>
      <sz val="10.0"/>
      <color rgb="FF000000"/>
      <name val="Arial"/>
    </font>
    <font>
      <b/>
      <sz val="13.0"/>
      <color theme="1"/>
      <name val="Arial"/>
    </font>
    <font/>
    <font>
      <b/>
      <color rgb="FF4A86E8"/>
      <name val="Arial"/>
    </font>
    <font>
      <b/>
      <color rgb="FF38761D"/>
      <name val="Arial"/>
    </font>
    <font>
      <b/>
      <sz val="10.0"/>
      <color rgb="FFBF9000"/>
      <name val="Arial"/>
    </font>
    <font>
      <b/>
      <color rgb="FFBF9000"/>
      <name val="Arial"/>
    </font>
    <font>
      <b/>
      <color rgb="FF9900FF"/>
      <name val="Arial"/>
    </font>
    <font>
      <b/>
      <sz val="10.0"/>
      <color rgb="FF0C5ADB"/>
      <name val="Arial"/>
    </font>
    <font>
      <b/>
      <color theme="1"/>
      <name val="Arial"/>
    </font>
    <font>
      <b/>
      <color rgb="FF000000"/>
      <name val="Arial"/>
    </font>
    <font>
      <sz val="10.0"/>
      <color theme="4"/>
      <name val="Arial"/>
    </font>
    <font>
      <color theme="4"/>
      <name val="Arial"/>
    </font>
    <font>
      <sz val="10.0"/>
      <color rgb="FFBF9000"/>
      <name val="Arial"/>
    </font>
    <font>
      <color rgb="FF000000"/>
      <name val="Arial"/>
    </font>
    <font>
      <color rgb="FF4A86E8"/>
      <name val="Arial"/>
    </font>
    <font>
      <b/>
      <sz val="10.0"/>
      <color theme="1"/>
      <name val="Arial"/>
    </font>
    <font>
      <b/>
      <sz val="10.0"/>
      <color rgb="FF1155CC"/>
      <name val="Arial"/>
    </font>
    <font>
      <b/>
      <sz val="10.0"/>
      <color rgb="FFBC8D03"/>
      <name val="Arial"/>
    </font>
    <font>
      <sz val="10.0"/>
      <color theme="1"/>
      <name val="Roboto"/>
    </font>
    <font>
      <sz val="10.0"/>
      <color rgb="FF000000"/>
      <name val="Roboto"/>
    </font>
    <font>
      <b/>
      <sz val="10.0"/>
      <color rgb="FFFF0000"/>
      <name val="Arial"/>
    </font>
    <font>
      <b/>
      <color rgb="FFFF0000"/>
      <name val="Arial"/>
    </font>
    <font>
      <b/>
      <sz val="10.0"/>
      <color rgb="FFFF0000"/>
      <name val="Roboto"/>
    </font>
    <font>
      <b/>
      <sz val="10.0"/>
      <color rgb="FF38761D"/>
      <name val="Arial"/>
    </font>
    <font>
      <b/>
      <sz val="10.0"/>
      <color rgb="FF38761D"/>
      <name val="Roboto"/>
    </font>
    <font>
      <b/>
      <sz val="10.0"/>
      <color rgb="FF9900FF"/>
      <name val="Arial"/>
    </font>
    <font>
      <color rgb="FF9900FF"/>
      <name val="Arial"/>
    </font>
    <font>
      <color theme="1"/>
      <name val="Roboto"/>
    </font>
    <font>
      <sz val="11.0"/>
      <color rgb="FF000000"/>
      <name val="Roboto"/>
    </font>
    <font>
      <b/>
      <sz val="10.0"/>
      <color rgb="FF000000"/>
      <name val="Roboto"/>
    </font>
    <font>
      <i/>
      <sz val="13.0"/>
      <color theme="1"/>
      <name val="Impact"/>
    </font>
    <font>
      <b/>
      <sz val="14.0"/>
      <color rgb="FF000000"/>
      <name val="Arial"/>
    </font>
    <font>
      <b/>
      <sz val="10.0"/>
      <color rgb="FF7F6000"/>
      <name val="Arial"/>
    </font>
    <font>
      <b/>
      <color rgb="FF7F6000"/>
      <name val="Arial"/>
    </font>
    <font>
      <b/>
      <color theme="1"/>
      <name val="Roboto"/>
    </font>
    <font>
      <b/>
      <color rgb="FFBC8D03"/>
      <name val="Arial"/>
    </font>
    <font>
      <b/>
      <color rgb="FFBC8D03"/>
      <name val="Roboto"/>
    </font>
    <font>
      <b/>
      <sz val="14.0"/>
      <color theme="1"/>
      <name val="Arial"/>
    </font>
    <font>
      <i/>
      <sz val="10.0"/>
      <color rgb="FF000000"/>
      <name val="Roboto"/>
    </font>
    <font>
      <sz val="10.0"/>
      <color rgb="FFBC8D03"/>
      <name val="Arial"/>
    </font>
    <font>
      <sz val="13.0"/>
      <color theme="1"/>
      <name val="Impact"/>
    </font>
    <font>
      <b/>
      <i/>
      <color theme="1"/>
      <name val="Arial"/>
    </font>
    <font>
      <b/>
      <sz val="11.0"/>
      <color theme="1"/>
      <name val="Arial"/>
    </font>
    <font>
      <b/>
      <sz val="7.0"/>
      <color theme="1"/>
      <name val="Arial"/>
    </font>
    <font>
      <b/>
      <sz val="8.0"/>
      <color theme="1"/>
      <name val="Arial"/>
    </font>
    <font>
      <sz val="11.0"/>
      <color theme="1"/>
      <name val="Arial"/>
    </font>
    <font>
      <i/>
      <color rgb="FF4285F4"/>
      <name val="Arial"/>
    </font>
    <font>
      <b/>
      <i/>
      <color rgb="FF38761D"/>
      <name val="Arial"/>
    </font>
    <font>
      <b/>
      <sz val="9.0"/>
      <color rgb="FFBF9000"/>
      <name val="Arial"/>
    </font>
    <font>
      <b/>
      <sz val="9.0"/>
      <color theme="1"/>
      <name val="Arial"/>
    </font>
    <font>
      <b/>
      <sz val="9.0"/>
      <color rgb="FFBC8D03"/>
      <name val="Arial"/>
    </font>
    <font>
      <sz val="9.0"/>
      <color theme="1"/>
      <name val="Arial"/>
    </font>
    <font>
      <color rgb="FFBF9000"/>
      <name val="Arial"/>
    </font>
  </fonts>
  <fills count="26">
    <fill>
      <patternFill patternType="none"/>
    </fill>
    <fill>
      <patternFill patternType="lightGray"/>
    </fill>
    <fill>
      <patternFill patternType="solid">
        <fgColor rgb="FFC9DAF8"/>
        <bgColor rgb="FFC9DAF8"/>
      </patternFill>
    </fill>
    <fill>
      <patternFill patternType="solid">
        <fgColor rgb="FF4A86E8"/>
        <bgColor rgb="FF4A86E8"/>
      </patternFill>
    </fill>
    <fill>
      <patternFill patternType="solid">
        <fgColor rgb="FFFF9900"/>
        <bgColor rgb="FFFF9900"/>
      </patternFill>
    </fill>
    <fill>
      <patternFill patternType="solid">
        <fgColor rgb="FFB3CEFA"/>
        <bgColor rgb="FFB3CEFA"/>
      </patternFill>
    </fill>
    <fill>
      <patternFill patternType="solid">
        <fgColor rgb="FFFFFFFF"/>
        <bgColor rgb="FFFFFFFF"/>
      </patternFill>
    </fill>
    <fill>
      <patternFill patternType="solid">
        <fgColor rgb="FFFFF2CC"/>
        <bgColor rgb="FFFFF2CC"/>
      </patternFill>
    </fill>
    <fill>
      <patternFill patternType="solid">
        <fgColor rgb="FFD0E0E3"/>
        <bgColor rgb="FFD0E0E3"/>
      </patternFill>
    </fill>
    <fill>
      <patternFill patternType="solid">
        <fgColor rgb="FFFAD9D6"/>
        <bgColor rgb="FFFAD9D6"/>
      </patternFill>
    </fill>
    <fill>
      <patternFill patternType="solid">
        <fgColor rgb="FFF4CCCC"/>
        <bgColor rgb="FFF4CCCC"/>
      </patternFill>
    </fill>
    <fill>
      <patternFill patternType="solid">
        <fgColor rgb="FFD2F1DA"/>
        <bgColor rgb="FFD2F1DA"/>
      </patternFill>
    </fill>
    <fill>
      <patternFill patternType="solid">
        <fgColor rgb="FFFCD668"/>
        <bgColor rgb="FFFCD668"/>
      </patternFill>
    </fill>
    <fill>
      <patternFill patternType="solid">
        <fgColor rgb="FFBC8D03"/>
        <bgColor rgb="FFBC8D03"/>
      </patternFill>
    </fill>
    <fill>
      <patternFill patternType="solid">
        <fgColor rgb="FFBF9000"/>
        <bgColor rgb="FFBF9000"/>
      </patternFill>
    </fill>
    <fill>
      <patternFill patternType="solid">
        <fgColor theme="4"/>
        <bgColor theme="4"/>
      </patternFill>
    </fill>
    <fill>
      <patternFill patternType="solid">
        <fgColor rgb="FF00B050"/>
        <bgColor rgb="FF00B050"/>
      </patternFill>
    </fill>
    <fill>
      <patternFill patternType="solid">
        <fgColor rgb="FFB6D7A8"/>
        <bgColor rgb="FFB6D7A8"/>
      </patternFill>
    </fill>
    <fill>
      <patternFill patternType="solid">
        <fgColor rgb="FF93C47D"/>
        <bgColor rgb="FF93C47D"/>
      </patternFill>
    </fill>
    <fill>
      <patternFill patternType="solid">
        <fgColor rgb="FFF1C232"/>
        <bgColor rgb="FFF1C232"/>
      </patternFill>
    </fill>
    <fill>
      <patternFill patternType="solid">
        <fgColor rgb="FFEA9999"/>
        <bgColor rgb="FFEA9999"/>
      </patternFill>
    </fill>
    <fill>
      <patternFill patternType="solid">
        <fgColor rgb="FFA4C2F4"/>
        <bgColor rgb="FFA4C2F4"/>
      </patternFill>
    </fill>
    <fill>
      <patternFill patternType="solid">
        <fgColor rgb="FF34A853"/>
        <bgColor rgb="FF34A853"/>
      </patternFill>
    </fill>
    <fill>
      <patternFill patternType="solid">
        <fgColor theme="7"/>
        <bgColor theme="7"/>
      </patternFill>
    </fill>
    <fill>
      <patternFill patternType="solid">
        <fgColor rgb="FFD9D2E9"/>
        <bgColor rgb="FFD9D2E9"/>
      </patternFill>
    </fill>
    <fill>
      <patternFill patternType="solid">
        <fgColor rgb="FFD9EAD3"/>
        <bgColor rgb="FFD9EAD3"/>
      </patternFill>
    </fill>
  </fills>
  <borders count="53">
    <border/>
    <border>
      <left/>
      <right/>
      <top/>
      <bottom/>
    </border>
    <border>
      <left/>
      <top/>
      <bottom/>
    </border>
    <border>
      <top/>
      <bottom/>
    </border>
    <border>
      <left/>
      <right/>
      <top/>
    </border>
    <border>
      <left style="thick">
        <color rgb="FFBF9000"/>
      </left>
      <top style="thick">
        <color rgb="FFBF9000"/>
      </top>
    </border>
    <border>
      <top style="thick">
        <color rgb="FFBF9000"/>
      </top>
    </border>
    <border>
      <right style="thick">
        <color rgb="FFBF9000"/>
      </right>
      <top style="thick">
        <color rgb="FFBF9000"/>
      </top>
    </border>
    <border>
      <left style="thick">
        <color rgb="FFBF9000"/>
      </left>
    </border>
    <border>
      <right style="thick">
        <color rgb="FFBF9000"/>
      </right>
    </border>
    <border>
      <top style="thin">
        <color rgb="FF000000"/>
      </top>
    </border>
    <border>
      <bottom style="thin">
        <color rgb="FF000000"/>
      </bottom>
    </border>
    <border>
      <left style="thick">
        <color rgb="FFBC8D03"/>
      </left>
      <top style="thick">
        <color rgb="FFBC8D03"/>
      </top>
    </border>
    <border>
      <right style="thick">
        <color rgb="FFBC8D03"/>
      </right>
      <top style="thick">
        <color rgb="FFBC8D03"/>
      </top>
    </border>
    <border>
      <left style="thick">
        <color rgb="FFBF9000"/>
      </left>
      <top style="thick">
        <color rgb="FFBF9000"/>
      </top>
      <bottom style="thick">
        <color rgb="FFBF9000"/>
      </bottom>
    </border>
    <border>
      <top style="thick">
        <color rgb="FFBF9000"/>
      </top>
      <bottom style="thick">
        <color rgb="FFBF9000"/>
      </bottom>
    </border>
    <border>
      <left/>
      <right/>
      <top style="thick">
        <color rgb="FFBF9000"/>
      </top>
      <bottom style="thick">
        <color rgb="FFBF9000"/>
      </bottom>
    </border>
    <border>
      <left/>
      <top style="thick">
        <color rgb="FFBF9000"/>
      </top>
      <bottom style="thick">
        <color rgb="FFBF9000"/>
      </bottom>
    </border>
    <border>
      <right style="thick">
        <color rgb="FFBF9000"/>
      </right>
      <top style="thick">
        <color rgb="FFBF9000"/>
      </top>
      <bottom style="thick">
        <color rgb="FFBF9000"/>
      </bottom>
    </border>
    <border>
      <left style="thick">
        <color rgb="FFBF9000"/>
      </left>
      <bottom style="thick">
        <color rgb="FFBF9000"/>
      </bottom>
    </border>
    <border>
      <bottom style="thick">
        <color rgb="FFBF9000"/>
      </bottom>
    </border>
    <border>
      <left/>
      <right/>
      <top style="thick">
        <color rgb="FFBF9000"/>
      </top>
    </border>
    <border>
      <left style="thick">
        <color rgb="FF34A853"/>
      </left>
    </border>
    <border>
      <right style="thick">
        <color rgb="FF34A853"/>
      </right>
    </border>
    <border>
      <right style="thick">
        <color rgb="FFBF9000"/>
      </right>
      <bottom style="thick">
        <color rgb="FFBF9000"/>
      </bottom>
    </border>
    <border>
      <top style="medium">
        <color rgb="FFBC8D03"/>
      </top>
    </border>
    <border>
      <left/>
      <right/>
      <bottom/>
    </border>
    <border>
      <left/>
      <right/>
      <top style="medium">
        <color rgb="FFBC8D03"/>
      </top>
      <bottom/>
    </border>
    <border>
      <top style="thick">
        <color rgb="FFBF9000"/>
      </top>
      <bottom/>
    </border>
    <border>
      <right style="thick">
        <color rgb="FFBF9000"/>
      </right>
      <top style="thick">
        <color rgb="FFBF9000"/>
      </top>
      <bottom/>
    </border>
    <border>
      <bottom/>
    </border>
    <border>
      <right style="thick">
        <color rgb="FFBC8D03"/>
      </right>
    </border>
    <border>
      <bottom style="thick">
        <color rgb="FFBC8D03"/>
      </bottom>
    </border>
    <border>
      <right style="thick">
        <color rgb="FFBC8D03"/>
      </right>
      <bottom style="thick">
        <color rgb="FFBC8D03"/>
      </bottom>
    </border>
    <border>
      <top style="thick">
        <color rgb="FFBC8D03"/>
      </top>
    </border>
    <border>
      <right style="thick">
        <color rgb="FFBC8D03"/>
      </right>
      <bottom style="thick">
        <color rgb="FFBF9000"/>
      </bottom>
    </border>
    <border>
      <left style="thick">
        <color rgb="FF34A853"/>
      </left>
      <top style="thick">
        <color rgb="FF34A853"/>
      </top>
    </border>
    <border>
      <top style="thick">
        <color rgb="FF34A853"/>
      </top>
    </border>
    <border>
      <right style="thick">
        <color rgb="FF34A853"/>
      </right>
      <top style="thick">
        <color rgb="FF34A853"/>
      </top>
    </border>
    <border>
      <left style="thick">
        <color rgb="FFBF9000"/>
      </left>
      <right style="thick">
        <color rgb="FFBF9000"/>
      </right>
      <top style="thick">
        <color rgb="FFBF9000"/>
      </top>
    </border>
    <border>
      <left style="thick">
        <color rgb="FFBF9000"/>
      </left>
      <right style="thick">
        <color rgb="FFBF9000"/>
      </right>
    </border>
    <border>
      <left style="thick">
        <color rgb="FFBF9000"/>
      </left>
      <right style="thick">
        <color rgb="FFBF9000"/>
      </right>
      <bottom style="thick">
        <color rgb="FFBF9000"/>
      </bottom>
    </border>
    <border>
      <left style="thick">
        <color rgb="FF34A853"/>
      </left>
      <bottom style="thick">
        <color rgb="FF34A853"/>
      </bottom>
    </border>
    <border>
      <bottom style="thick">
        <color rgb="FF34A853"/>
      </bottom>
    </border>
    <border>
      <right style="thick">
        <color rgb="FF34A853"/>
      </right>
      <bottom style="thick">
        <color rgb="FF34A853"/>
      </bottom>
    </border>
    <border>
      <left style="thick">
        <color rgb="FF00B050"/>
      </left>
      <top style="thick">
        <color rgb="FF00B050"/>
      </top>
    </border>
    <border>
      <top style="thick">
        <color rgb="FF00B050"/>
      </top>
    </border>
    <border>
      <right style="thick">
        <color rgb="FF00B050"/>
      </right>
      <top style="thick">
        <color rgb="FF00B050"/>
      </top>
    </border>
    <border>
      <left style="thick">
        <color rgb="FF00B050"/>
      </left>
    </border>
    <border>
      <right style="thick">
        <color rgb="FF00B050"/>
      </right>
    </border>
    <border>
      <left style="thick">
        <color rgb="FF00B050"/>
      </left>
      <bottom style="thick">
        <color rgb="FF00B050"/>
      </bottom>
    </border>
    <border>
      <bottom style="thick">
        <color rgb="FF00B050"/>
      </bottom>
    </border>
    <border>
      <right style="thick">
        <color rgb="FF00B050"/>
      </right>
      <bottom style="thick">
        <color rgb="FF00B050"/>
      </bottom>
    </border>
  </borders>
  <cellStyleXfs count="1">
    <xf borderId="0" fillId="0" fontId="0" numFmtId="0" applyAlignment="1" applyFont="1"/>
  </cellStyleXfs>
  <cellXfs count="501">
    <xf borderId="0" fillId="0" fontId="0" numFmtId="0" xfId="0" applyAlignment="1" applyFont="1">
      <alignment readingOrder="0" shrinkToFit="0" vertical="bottom" wrapText="0"/>
    </xf>
    <xf borderId="0" fillId="2" fontId="1" numFmtId="0" xfId="0" applyAlignment="1" applyFill="1" applyFont="1">
      <alignment horizontal="left"/>
    </xf>
    <xf borderId="1" fillId="2" fontId="1" numFmtId="0" xfId="0" applyAlignment="1" applyBorder="1" applyFont="1">
      <alignment horizontal="left"/>
    </xf>
    <xf borderId="1" fillId="2" fontId="1" numFmtId="0" xfId="0" applyBorder="1" applyFont="1"/>
    <xf borderId="1" fillId="2" fontId="2" numFmtId="0" xfId="0" applyBorder="1" applyFont="1"/>
    <xf borderId="1" fillId="2" fontId="3" numFmtId="0" xfId="0" applyBorder="1" applyFont="1"/>
    <xf borderId="1" fillId="2" fontId="4" numFmtId="0" xfId="0" applyBorder="1" applyFont="1"/>
    <xf borderId="0" fillId="2" fontId="4" numFmtId="0" xfId="0" applyFont="1"/>
    <xf borderId="0" fillId="0" fontId="5" numFmtId="0" xfId="0" applyAlignment="1" applyFont="1">
      <alignment horizontal="center"/>
    </xf>
    <xf borderId="0" fillId="0" fontId="6" numFmtId="0" xfId="0" applyAlignment="1" applyFont="1">
      <alignment horizontal="center"/>
    </xf>
    <xf borderId="0" fillId="0" fontId="1" numFmtId="0" xfId="0" applyFont="1"/>
    <xf borderId="0" fillId="0" fontId="7" numFmtId="0" xfId="0" applyFont="1"/>
    <xf borderId="0" fillId="0" fontId="8" numFmtId="0" xfId="0" applyAlignment="1" applyFont="1">
      <alignment horizontal="center"/>
    </xf>
    <xf borderId="0" fillId="3" fontId="9" numFmtId="0" xfId="0" applyAlignment="1" applyFill="1" applyFont="1">
      <alignment horizontal="center"/>
    </xf>
    <xf borderId="2" fillId="3" fontId="9" numFmtId="0" xfId="0" applyAlignment="1" applyBorder="1" applyFont="1">
      <alignment horizontal="center"/>
    </xf>
    <xf borderId="3" fillId="0" fontId="10" numFmtId="0" xfId="0" applyBorder="1" applyFont="1"/>
    <xf borderId="0" fillId="0" fontId="1" numFmtId="0" xfId="0" applyAlignment="1" applyFont="1">
      <alignment horizontal="left"/>
    </xf>
    <xf borderId="0" fillId="0" fontId="1" numFmtId="0" xfId="0" applyAlignment="1" applyFont="1">
      <alignment horizontal="right"/>
    </xf>
    <xf borderId="4" fillId="2" fontId="1" numFmtId="0" xfId="0" applyAlignment="1" applyBorder="1" applyFont="1">
      <alignment horizontal="left"/>
    </xf>
    <xf borderId="4" fillId="2" fontId="1" numFmtId="0" xfId="0" applyBorder="1" applyFont="1"/>
    <xf borderId="4" fillId="2" fontId="2" numFmtId="0" xfId="0" applyBorder="1" applyFont="1"/>
    <xf borderId="0" fillId="2" fontId="11" numFmtId="0" xfId="0" applyAlignment="1" applyFont="1">
      <alignment horizontal="right" vertical="bottom"/>
    </xf>
    <xf borderId="0" fillId="2" fontId="12" numFmtId="0" xfId="0" applyAlignment="1" applyFont="1">
      <alignment horizontal="right" vertical="bottom"/>
    </xf>
    <xf borderId="0" fillId="4" fontId="5" numFmtId="0" xfId="0" applyAlignment="1" applyFill="1" applyFont="1">
      <alignment horizontal="center"/>
    </xf>
    <xf borderId="5" fillId="5" fontId="4" numFmtId="0" xfId="0" applyAlignment="1" applyBorder="1" applyFill="1" applyFont="1">
      <alignment horizontal="center" vertical="bottom"/>
    </xf>
    <xf borderId="6" fillId="0" fontId="10" numFmtId="0" xfId="0" applyBorder="1" applyFont="1"/>
    <xf borderId="6" fillId="5" fontId="4" numFmtId="0" xfId="0" applyAlignment="1" applyBorder="1" applyFont="1">
      <alignment horizontal="center" vertical="bottom"/>
    </xf>
    <xf borderId="7" fillId="0" fontId="10" numFmtId="0" xfId="0" applyBorder="1" applyFont="1"/>
    <xf borderId="0" fillId="0" fontId="13" numFmtId="164" xfId="0" applyAlignment="1" applyFont="1" applyNumberFormat="1">
      <alignment horizontal="left"/>
    </xf>
    <xf borderId="0" fillId="0" fontId="13" numFmtId="164" xfId="0" applyAlignment="1" applyFont="1" applyNumberFormat="1">
      <alignment horizontal="center"/>
    </xf>
    <xf borderId="0" fillId="0" fontId="14" numFmtId="164" xfId="0" applyAlignment="1" applyFont="1" applyNumberFormat="1">
      <alignment horizontal="right" vertical="bottom"/>
    </xf>
    <xf borderId="0" fillId="0" fontId="13" numFmtId="164" xfId="0" applyAlignment="1" applyFont="1" applyNumberFormat="1">
      <alignment horizontal="right"/>
    </xf>
    <xf borderId="8" fillId="0" fontId="14" numFmtId="10" xfId="0" applyAlignment="1" applyBorder="1" applyFont="1" applyNumberFormat="1">
      <alignment horizontal="center" vertical="bottom"/>
    </xf>
    <xf borderId="0" fillId="0" fontId="15" numFmtId="10" xfId="0" applyAlignment="1" applyFont="1" applyNumberFormat="1">
      <alignment horizontal="center" vertical="bottom"/>
    </xf>
    <xf borderId="9" fillId="0" fontId="10" numFmtId="0" xfId="0" applyBorder="1" applyFont="1"/>
    <xf borderId="0" fillId="0" fontId="13" numFmtId="164" xfId="0" applyFont="1" applyNumberFormat="1"/>
    <xf borderId="0" fillId="0" fontId="1" numFmtId="0" xfId="0" applyAlignment="1" applyFont="1">
      <alignment horizontal="center"/>
    </xf>
    <xf borderId="0" fillId="0" fontId="1" numFmtId="10" xfId="0" applyAlignment="1" applyFont="1" applyNumberFormat="1">
      <alignment horizontal="right"/>
    </xf>
    <xf borderId="8" fillId="0" fontId="13" numFmtId="10" xfId="0" applyAlignment="1" applyBorder="1" applyFont="1" applyNumberFormat="1">
      <alignment horizontal="center"/>
    </xf>
    <xf borderId="9" fillId="0" fontId="5" numFmtId="0" xfId="0" applyAlignment="1" applyBorder="1" applyFont="1">
      <alignment horizontal="center"/>
    </xf>
    <xf borderId="9" fillId="0" fontId="5" numFmtId="0" xfId="0" applyBorder="1" applyFont="1"/>
    <xf borderId="0" fillId="0" fontId="16" numFmtId="0" xfId="0" applyAlignment="1" applyFont="1">
      <alignment horizontal="left"/>
    </xf>
    <xf borderId="0" fillId="0" fontId="5" numFmtId="0" xfId="0" applyAlignment="1" applyFont="1">
      <alignment vertical="bottom"/>
    </xf>
    <xf borderId="0" fillId="0" fontId="5" numFmtId="0" xfId="0" applyAlignment="1" applyFont="1">
      <alignment horizontal="right" vertical="bottom"/>
    </xf>
    <xf borderId="0" fillId="0" fontId="5" numFmtId="4" xfId="0" applyAlignment="1" applyFont="1" applyNumberFormat="1">
      <alignment horizontal="right" vertical="bottom"/>
    </xf>
    <xf borderId="0" fillId="0" fontId="5" numFmtId="2" xfId="0" applyAlignment="1" applyFont="1" applyNumberFormat="1">
      <alignment horizontal="right" vertical="bottom"/>
    </xf>
    <xf borderId="0" fillId="0" fontId="16" numFmtId="0" xfId="0" applyAlignment="1" applyFont="1">
      <alignment horizontal="center"/>
    </xf>
    <xf borderId="8" fillId="0" fontId="8" numFmtId="10" xfId="0" applyAlignment="1" applyBorder="1" applyFont="1" applyNumberFormat="1">
      <alignment horizontal="center"/>
    </xf>
    <xf borderId="0" fillId="0" fontId="16" numFmtId="0" xfId="0" applyFont="1"/>
    <xf borderId="9" fillId="0" fontId="16" numFmtId="0" xfId="0" applyBorder="1" applyFont="1"/>
    <xf borderId="0" fillId="0" fontId="5" numFmtId="165" xfId="0" applyAlignment="1" applyFont="1" applyNumberFormat="1">
      <alignment horizontal="right" vertical="bottom"/>
    </xf>
    <xf borderId="0" fillId="0" fontId="8" numFmtId="164" xfId="0" applyAlignment="1" applyFont="1" applyNumberFormat="1">
      <alignment horizontal="left"/>
    </xf>
    <xf borderId="0" fillId="0" fontId="17" numFmtId="164" xfId="0" applyAlignment="1" applyFont="1" applyNumberFormat="1">
      <alignment vertical="bottom"/>
    </xf>
    <xf borderId="0" fillId="0" fontId="18" numFmtId="164" xfId="0" applyAlignment="1" applyFont="1" applyNumberFormat="1">
      <alignment vertical="bottom"/>
    </xf>
    <xf borderId="0" fillId="0" fontId="18" numFmtId="164" xfId="0" applyAlignment="1" applyFont="1" applyNumberFormat="1">
      <alignment horizontal="right" vertical="bottom"/>
    </xf>
    <xf borderId="0" fillId="0" fontId="17" numFmtId="164" xfId="0" applyAlignment="1" applyFont="1" applyNumberFormat="1">
      <alignment horizontal="right" vertical="bottom"/>
    </xf>
    <xf borderId="0" fillId="0" fontId="8" numFmtId="164" xfId="0" applyAlignment="1" applyFont="1" applyNumberFormat="1">
      <alignment horizontal="center"/>
    </xf>
    <xf borderId="0" fillId="0" fontId="8" numFmtId="164" xfId="0" applyFont="1" applyNumberFormat="1"/>
    <xf borderId="0" fillId="0" fontId="19" numFmtId="10" xfId="0" applyAlignment="1" applyFont="1" applyNumberFormat="1">
      <alignment horizontal="left"/>
    </xf>
    <xf borderId="0" fillId="0" fontId="5" numFmtId="10" xfId="0" applyAlignment="1" applyFont="1" applyNumberFormat="1">
      <alignment vertical="bottom"/>
    </xf>
    <xf borderId="0" fillId="0" fontId="20" numFmtId="10" xfId="0" applyAlignment="1" applyFont="1" applyNumberFormat="1">
      <alignment vertical="bottom"/>
    </xf>
    <xf borderId="0" fillId="0" fontId="20" numFmtId="10" xfId="0" applyAlignment="1" applyFont="1" applyNumberFormat="1">
      <alignment horizontal="right" vertical="bottom"/>
    </xf>
    <xf borderId="0" fillId="0" fontId="5" numFmtId="10" xfId="0" applyAlignment="1" applyFont="1" applyNumberFormat="1">
      <alignment horizontal="right" vertical="bottom"/>
    </xf>
    <xf borderId="0" fillId="0" fontId="5" numFmtId="10" xfId="0" applyAlignment="1" applyFont="1" applyNumberFormat="1">
      <alignment horizontal="right" readingOrder="0" vertical="bottom"/>
    </xf>
    <xf borderId="0" fillId="0" fontId="19" numFmtId="10" xfId="0" applyAlignment="1" applyFont="1" applyNumberFormat="1">
      <alignment horizontal="center"/>
    </xf>
    <xf borderId="8" fillId="0" fontId="21" numFmtId="10" xfId="0" applyAlignment="1" applyBorder="1" applyFont="1" applyNumberFormat="1">
      <alignment horizontal="center"/>
    </xf>
    <xf borderId="0" fillId="0" fontId="19" numFmtId="10" xfId="0" applyFont="1" applyNumberFormat="1"/>
    <xf borderId="9" fillId="0" fontId="19" numFmtId="10" xfId="0" applyBorder="1" applyFont="1" applyNumberFormat="1"/>
    <xf borderId="0" fillId="0" fontId="8" numFmtId="0" xfId="0" applyAlignment="1" applyFont="1">
      <alignment horizontal="left"/>
    </xf>
    <xf borderId="0" fillId="0" fontId="22" numFmtId="0" xfId="0" applyAlignment="1" applyFont="1">
      <alignment vertical="bottom"/>
    </xf>
    <xf borderId="0" fillId="0" fontId="18" numFmtId="0" xfId="0" applyAlignment="1" applyFont="1">
      <alignment horizontal="right" vertical="bottom"/>
    </xf>
    <xf borderId="0" fillId="0" fontId="22" numFmtId="4" xfId="0" applyAlignment="1" applyFont="1" applyNumberFormat="1">
      <alignment horizontal="right" vertical="bottom"/>
    </xf>
    <xf borderId="0" fillId="0" fontId="8" numFmtId="0" xfId="0" applyFont="1"/>
    <xf borderId="9" fillId="0" fontId="8" numFmtId="0" xfId="0" applyBorder="1" applyFont="1"/>
    <xf borderId="0" fillId="0" fontId="2" numFmtId="164" xfId="0" applyAlignment="1" applyFont="1" applyNumberFormat="1">
      <alignment horizontal="left"/>
    </xf>
    <xf borderId="0" fillId="0" fontId="23" numFmtId="164" xfId="0" applyAlignment="1" applyFont="1" applyNumberFormat="1">
      <alignment vertical="bottom"/>
    </xf>
    <xf borderId="0" fillId="0" fontId="11" numFmtId="164" xfId="0" applyAlignment="1" applyFont="1" applyNumberFormat="1">
      <alignment horizontal="right" vertical="bottom"/>
    </xf>
    <xf borderId="0" fillId="0" fontId="2" numFmtId="164" xfId="0" applyAlignment="1" applyFont="1" applyNumberFormat="1">
      <alignment horizontal="center"/>
    </xf>
    <xf borderId="8" fillId="0" fontId="13" numFmtId="164" xfId="0" applyAlignment="1" applyBorder="1" applyFont="1" applyNumberFormat="1">
      <alignment horizontal="center"/>
    </xf>
    <xf borderId="0" fillId="0" fontId="2" numFmtId="164" xfId="0" applyFont="1" applyNumberFormat="1"/>
    <xf borderId="9" fillId="0" fontId="2" numFmtId="164" xfId="0" applyBorder="1" applyFont="1" applyNumberFormat="1"/>
    <xf borderId="0" fillId="0" fontId="23" numFmtId="10" xfId="0" applyAlignment="1" applyFont="1" applyNumberFormat="1">
      <alignment horizontal="right" vertical="bottom"/>
    </xf>
    <xf borderId="0" fillId="0" fontId="1" numFmtId="164" xfId="0" applyAlignment="1" applyFont="1" applyNumberFormat="1">
      <alignment horizontal="left"/>
    </xf>
    <xf borderId="0" fillId="0" fontId="1" numFmtId="164" xfId="0" applyAlignment="1" applyFont="1" applyNumberFormat="1">
      <alignment horizontal="center"/>
    </xf>
    <xf borderId="0" fillId="0" fontId="5" numFmtId="164" xfId="0" applyAlignment="1" applyFont="1" applyNumberFormat="1">
      <alignment horizontal="right" vertical="bottom"/>
    </xf>
    <xf borderId="0" fillId="0" fontId="1" numFmtId="164" xfId="0" applyAlignment="1" applyFont="1" applyNumberFormat="1">
      <alignment horizontal="right"/>
    </xf>
    <xf borderId="0" fillId="0" fontId="5" numFmtId="164" xfId="0" applyAlignment="1" applyFont="1" applyNumberFormat="1">
      <alignment horizontal="center"/>
    </xf>
    <xf borderId="8" fillId="0" fontId="24" numFmtId="164" xfId="0" applyAlignment="1" applyBorder="1" applyFont="1" applyNumberFormat="1">
      <alignment horizontal="center"/>
    </xf>
    <xf borderId="0" fillId="0" fontId="5" numFmtId="164" xfId="0" applyFont="1" applyNumberFormat="1"/>
    <xf borderId="9" fillId="0" fontId="5" numFmtId="164" xfId="0" applyBorder="1" applyFont="1" applyNumberFormat="1"/>
    <xf borderId="0" fillId="0" fontId="24" numFmtId="164" xfId="0" applyAlignment="1" applyFont="1" applyNumberFormat="1">
      <alignment horizontal="left" vertical="center"/>
    </xf>
    <xf borderId="0" fillId="0" fontId="25" numFmtId="164" xfId="0" applyAlignment="1" applyFont="1" applyNumberFormat="1">
      <alignment horizontal="center" vertical="center"/>
    </xf>
    <xf borderId="0" fillId="0" fontId="24" numFmtId="164" xfId="0" applyAlignment="1" applyFont="1" applyNumberFormat="1">
      <alignment horizontal="right" vertical="center"/>
    </xf>
    <xf borderId="0" fillId="0" fontId="7" numFmtId="164" xfId="0" applyAlignment="1" applyFont="1" applyNumberFormat="1">
      <alignment horizontal="center" vertical="center"/>
    </xf>
    <xf borderId="0" fillId="0" fontId="24" numFmtId="0" xfId="0" applyAlignment="1" applyFont="1">
      <alignment horizontal="left"/>
    </xf>
    <xf borderId="0" fillId="0" fontId="26" numFmtId="0" xfId="0" applyAlignment="1" applyFont="1">
      <alignment horizontal="left"/>
    </xf>
    <xf borderId="0" fillId="0" fontId="24" numFmtId="0" xfId="0" applyAlignment="1" applyFont="1">
      <alignment horizontal="center"/>
    </xf>
    <xf borderId="0" fillId="0" fontId="26" numFmtId="10" xfId="0" applyAlignment="1" applyFont="1" applyNumberFormat="1">
      <alignment horizontal="right"/>
    </xf>
    <xf borderId="0" fillId="0" fontId="1" numFmtId="166" xfId="0" applyAlignment="1" applyFont="1" applyNumberFormat="1">
      <alignment horizontal="right"/>
    </xf>
    <xf borderId="0" fillId="0" fontId="1" numFmtId="167" xfId="0" applyAlignment="1" applyFont="1" applyNumberFormat="1">
      <alignment horizontal="left"/>
    </xf>
    <xf borderId="0" fillId="0" fontId="1" numFmtId="167" xfId="0" applyAlignment="1" applyFont="1" applyNumberFormat="1">
      <alignment horizontal="center"/>
    </xf>
    <xf borderId="0" fillId="6" fontId="27" numFmtId="164" xfId="0" applyAlignment="1" applyFill="1" applyFont="1" applyNumberFormat="1">
      <alignment horizontal="right" shrinkToFit="0" wrapText="0"/>
    </xf>
    <xf borderId="0" fillId="0" fontId="27" numFmtId="164" xfId="0" applyAlignment="1" applyFont="1" applyNumberFormat="1">
      <alignment horizontal="right"/>
    </xf>
    <xf borderId="0" fillId="0" fontId="27" numFmtId="4" xfId="0" applyAlignment="1" applyFont="1" applyNumberFormat="1">
      <alignment horizontal="center"/>
    </xf>
    <xf borderId="8" fillId="0" fontId="24" numFmtId="10" xfId="0" applyAlignment="1" applyBorder="1" applyFont="1" applyNumberFormat="1">
      <alignment horizontal="center"/>
    </xf>
    <xf borderId="0" fillId="0" fontId="1" numFmtId="167" xfId="0" applyFont="1" applyNumberFormat="1"/>
    <xf borderId="9" fillId="0" fontId="1" numFmtId="167" xfId="0" applyBorder="1" applyFont="1" applyNumberFormat="1"/>
    <xf borderId="0" fillId="0" fontId="27" numFmtId="168" xfId="0" applyAlignment="1" applyFont="1" applyNumberFormat="1">
      <alignment horizontal="center"/>
    </xf>
    <xf borderId="0" fillId="0" fontId="24" numFmtId="10" xfId="0" applyAlignment="1" applyFont="1" applyNumberFormat="1">
      <alignment horizontal="center"/>
    </xf>
    <xf borderId="0" fillId="0" fontId="28" numFmtId="164" xfId="0" applyAlignment="1" applyFont="1" applyNumberFormat="1">
      <alignment horizontal="right"/>
    </xf>
    <xf borderId="0" fillId="0" fontId="29" numFmtId="0" xfId="0" applyAlignment="1" applyFont="1">
      <alignment horizontal="left"/>
    </xf>
    <xf borderId="0" fillId="0" fontId="29" numFmtId="0" xfId="0" applyAlignment="1" applyFont="1">
      <alignment horizontal="center"/>
    </xf>
    <xf borderId="0" fillId="0" fontId="30" numFmtId="164" xfId="0" applyAlignment="1" applyFont="1" applyNumberFormat="1">
      <alignment horizontal="right" vertical="bottom"/>
    </xf>
    <xf borderId="0" fillId="0" fontId="31" numFmtId="164" xfId="0" applyAlignment="1" applyFont="1" applyNumberFormat="1">
      <alignment horizontal="right"/>
    </xf>
    <xf borderId="0" fillId="0" fontId="30" numFmtId="0" xfId="0" applyAlignment="1" applyFont="1">
      <alignment horizontal="center"/>
    </xf>
    <xf borderId="0" fillId="0" fontId="30" numFmtId="0" xfId="0" applyFont="1"/>
    <xf borderId="0" fillId="0" fontId="8" numFmtId="164" xfId="0" applyAlignment="1" applyFont="1" applyNumberFormat="1">
      <alignment horizontal="right"/>
    </xf>
    <xf borderId="0" fillId="0" fontId="1" numFmtId="169" xfId="0" applyAlignment="1" applyFont="1" applyNumberFormat="1">
      <alignment horizontal="right"/>
    </xf>
    <xf borderId="0" fillId="0" fontId="26" numFmtId="164" xfId="0" applyAlignment="1" applyFont="1" applyNumberFormat="1">
      <alignment horizontal="left"/>
    </xf>
    <xf borderId="10" fillId="0" fontId="26" numFmtId="164" xfId="0" applyAlignment="1" applyBorder="1" applyFont="1" applyNumberFormat="1">
      <alignment horizontal="left"/>
    </xf>
    <xf borderId="10" fillId="0" fontId="32" numFmtId="164" xfId="0" applyAlignment="1" applyBorder="1" applyFont="1" applyNumberFormat="1">
      <alignment horizontal="left"/>
    </xf>
    <xf borderId="10" fillId="0" fontId="32" numFmtId="164" xfId="0" applyAlignment="1" applyBorder="1" applyFont="1" applyNumberFormat="1">
      <alignment horizontal="center"/>
    </xf>
    <xf borderId="10" fillId="0" fontId="33" numFmtId="164" xfId="0" applyAlignment="1" applyBorder="1" applyFont="1" applyNumberFormat="1">
      <alignment horizontal="right"/>
    </xf>
    <xf borderId="0" fillId="0" fontId="24" numFmtId="10" xfId="0" applyAlignment="1" applyFont="1" applyNumberFormat="1">
      <alignment horizontal="right"/>
    </xf>
    <xf borderId="0" fillId="0" fontId="32" numFmtId="164" xfId="0" applyAlignment="1" applyFont="1" applyNumberFormat="1">
      <alignment horizontal="left"/>
    </xf>
    <xf borderId="0" fillId="0" fontId="32" numFmtId="164" xfId="0" applyAlignment="1" applyFont="1" applyNumberFormat="1">
      <alignment horizontal="center"/>
    </xf>
    <xf borderId="0" fillId="0" fontId="32" numFmtId="164" xfId="0" applyAlignment="1" applyFont="1" applyNumberFormat="1">
      <alignment horizontal="right"/>
    </xf>
    <xf borderId="11" fillId="0" fontId="24" numFmtId="0" xfId="0" applyAlignment="1" applyBorder="1" applyFont="1">
      <alignment horizontal="left"/>
    </xf>
    <xf borderId="11" fillId="0" fontId="24" numFmtId="0" xfId="0" applyBorder="1" applyFont="1"/>
    <xf borderId="11" fillId="0" fontId="24" numFmtId="0" xfId="0" applyAlignment="1" applyBorder="1" applyFont="1">
      <alignment horizontal="center"/>
    </xf>
    <xf borderId="11" fillId="0" fontId="24" numFmtId="10" xfId="0" applyAlignment="1" applyBorder="1" applyFont="1" applyNumberFormat="1">
      <alignment horizontal="right"/>
    </xf>
    <xf borderId="0" fillId="0" fontId="13" numFmtId="10" xfId="0" applyAlignment="1" applyFont="1" applyNumberFormat="1">
      <alignment horizontal="center"/>
    </xf>
    <xf borderId="0" fillId="0" fontId="34" numFmtId="164" xfId="0" applyAlignment="1" applyFont="1" applyNumberFormat="1">
      <alignment horizontal="left"/>
    </xf>
    <xf borderId="0" fillId="0" fontId="34" numFmtId="164" xfId="0" applyAlignment="1" applyFont="1" applyNumberFormat="1">
      <alignment horizontal="center"/>
    </xf>
    <xf borderId="0" fillId="0" fontId="34" numFmtId="164" xfId="0" applyAlignment="1" applyFont="1" applyNumberFormat="1">
      <alignment horizontal="right"/>
    </xf>
    <xf borderId="0" fillId="0" fontId="35" numFmtId="164" xfId="0" applyAlignment="1" applyFont="1" applyNumberFormat="1">
      <alignment horizontal="center"/>
    </xf>
    <xf borderId="0" fillId="0" fontId="35" numFmtId="164" xfId="0" applyFont="1" applyNumberFormat="1"/>
    <xf borderId="0" fillId="0" fontId="28" numFmtId="168" xfId="0" applyAlignment="1" applyFont="1" applyNumberFormat="1">
      <alignment horizontal="right"/>
    </xf>
    <xf borderId="0" fillId="0" fontId="28" numFmtId="170" xfId="0" applyAlignment="1" applyFont="1" applyNumberFormat="1">
      <alignment horizontal="right" vertical="center"/>
    </xf>
    <xf borderId="0" fillId="0" fontId="28" numFmtId="170" xfId="0" applyAlignment="1" applyFont="1" applyNumberFormat="1">
      <alignment horizontal="right"/>
    </xf>
    <xf borderId="0" fillId="0" fontId="27" numFmtId="170" xfId="0" applyAlignment="1" applyFont="1" applyNumberFormat="1">
      <alignment horizontal="right"/>
    </xf>
    <xf borderId="0" fillId="7" fontId="27" numFmtId="164" xfId="0" applyAlignment="1" applyFill="1" applyFont="1" applyNumberFormat="1">
      <alignment horizontal="right"/>
    </xf>
    <xf borderId="0" fillId="0" fontId="24" numFmtId="164" xfId="0" applyAlignment="1" applyFont="1" applyNumberFormat="1">
      <alignment horizontal="left"/>
    </xf>
    <xf borderId="0" fillId="0" fontId="24" numFmtId="164" xfId="0" applyAlignment="1" applyFont="1" applyNumberFormat="1">
      <alignment horizontal="center"/>
    </xf>
    <xf borderId="0" fillId="0" fontId="24" numFmtId="164" xfId="0" applyAlignment="1" applyFont="1" applyNumberFormat="1">
      <alignment horizontal="right"/>
    </xf>
    <xf borderId="8" fillId="0" fontId="8" numFmtId="164" xfId="0" applyAlignment="1" applyBorder="1" applyFont="1" applyNumberFormat="1">
      <alignment horizontal="center"/>
    </xf>
    <xf borderId="0" fillId="0" fontId="36" numFmtId="164" xfId="0" applyAlignment="1" applyFont="1" applyNumberFormat="1">
      <alignment horizontal="right" vertical="bottom"/>
    </xf>
    <xf borderId="0" fillId="0" fontId="28" numFmtId="164" xfId="0" applyAlignment="1" applyFont="1" applyNumberFormat="1">
      <alignment horizontal="center"/>
    </xf>
    <xf borderId="0" fillId="0" fontId="7" numFmtId="164" xfId="0" applyAlignment="1" applyFont="1" applyNumberFormat="1">
      <alignment horizontal="left"/>
    </xf>
    <xf borderId="0" fillId="0" fontId="7" numFmtId="164" xfId="0" applyAlignment="1" applyFont="1" applyNumberFormat="1">
      <alignment horizontal="center"/>
    </xf>
    <xf borderId="0" fillId="0" fontId="22" numFmtId="164" xfId="0" applyAlignment="1" applyFont="1" applyNumberFormat="1">
      <alignment horizontal="right" vertical="bottom"/>
    </xf>
    <xf borderId="0" fillId="6" fontId="37" numFmtId="164" xfId="0" applyAlignment="1" applyFont="1" applyNumberFormat="1">
      <alignment horizontal="right" shrinkToFit="0" wrapText="0"/>
    </xf>
    <xf borderId="0" fillId="0" fontId="28" numFmtId="166" xfId="0" applyAlignment="1" applyFont="1" applyNumberFormat="1">
      <alignment horizontal="right"/>
    </xf>
    <xf borderId="0" fillId="0" fontId="7" numFmtId="164" xfId="0" applyFont="1" applyNumberFormat="1"/>
    <xf borderId="9" fillId="0" fontId="7" numFmtId="164" xfId="0" applyBorder="1" applyFont="1" applyNumberFormat="1"/>
    <xf borderId="0" fillId="0" fontId="21" numFmtId="164" xfId="0" applyAlignment="1" applyFont="1" applyNumberFormat="1">
      <alignment horizontal="center"/>
    </xf>
    <xf borderId="0" fillId="0" fontId="21" numFmtId="164" xfId="0" applyFont="1" applyNumberFormat="1"/>
    <xf borderId="0" fillId="6" fontId="28" numFmtId="0" xfId="0" applyAlignment="1" applyFont="1">
      <alignment horizontal="right" shrinkToFit="0" wrapText="0"/>
    </xf>
    <xf borderId="0" fillId="0" fontId="5" numFmtId="4" xfId="0" applyFont="1" applyNumberFormat="1"/>
    <xf borderId="0" fillId="0" fontId="34" numFmtId="0" xfId="0" applyAlignment="1" applyFont="1">
      <alignment horizontal="left"/>
    </xf>
    <xf borderId="0" fillId="0" fontId="34" numFmtId="0" xfId="0" applyAlignment="1" applyFont="1">
      <alignment horizontal="center"/>
    </xf>
    <xf borderId="0" fillId="0" fontId="15" numFmtId="4" xfId="0" applyFont="1" applyNumberFormat="1"/>
    <xf borderId="0" fillId="0" fontId="15" numFmtId="0" xfId="0" applyAlignment="1" applyFont="1">
      <alignment horizontal="center"/>
    </xf>
    <xf borderId="0" fillId="0" fontId="15" numFmtId="0" xfId="0" applyFont="1"/>
    <xf borderId="0" fillId="0" fontId="5" numFmtId="10" xfId="0" applyFont="1" applyNumberFormat="1"/>
    <xf borderId="0" fillId="0" fontId="34" numFmtId="2" xfId="0" applyAlignment="1" applyFont="1" applyNumberFormat="1">
      <alignment horizontal="right"/>
    </xf>
    <xf borderId="0" fillId="0" fontId="17" numFmtId="0" xfId="0" applyAlignment="1" applyFont="1">
      <alignment horizontal="center"/>
    </xf>
    <xf borderId="0" fillId="0" fontId="17" numFmtId="0" xfId="0" applyFont="1"/>
    <xf borderId="9" fillId="0" fontId="17" numFmtId="0" xfId="0" applyBorder="1" applyFont="1"/>
    <xf borderId="0" fillId="0" fontId="38" numFmtId="164" xfId="0" applyAlignment="1" applyFont="1" applyNumberFormat="1">
      <alignment horizontal="right" shrinkToFit="0" wrapText="0"/>
    </xf>
    <xf borderId="0" fillId="0" fontId="17" numFmtId="164" xfId="0" applyAlignment="1" applyFont="1" applyNumberFormat="1">
      <alignment horizontal="center"/>
    </xf>
    <xf borderId="0" fillId="0" fontId="17" numFmtId="164" xfId="0" applyFont="1" applyNumberFormat="1"/>
    <xf borderId="0" fillId="8" fontId="39" numFmtId="0" xfId="0" applyAlignment="1" applyFill="1" applyFont="1">
      <alignment horizontal="left"/>
    </xf>
    <xf borderId="1" fillId="8" fontId="39" numFmtId="0" xfId="0" applyAlignment="1" applyBorder="1" applyFont="1">
      <alignment horizontal="left"/>
    </xf>
    <xf borderId="1" fillId="8" fontId="1" numFmtId="0" xfId="0" applyAlignment="1" applyBorder="1" applyFont="1">
      <alignment horizontal="left"/>
    </xf>
    <xf borderId="1" fillId="8" fontId="1" numFmtId="0" xfId="0" applyAlignment="1" applyBorder="1" applyFont="1">
      <alignment horizontal="center"/>
    </xf>
    <xf borderId="0" fillId="0" fontId="7" numFmtId="167" xfId="0" applyAlignment="1" applyFont="1" applyNumberFormat="1">
      <alignment horizontal="left"/>
    </xf>
    <xf borderId="0" fillId="0" fontId="7" numFmtId="0" xfId="0" applyAlignment="1" applyFont="1">
      <alignment horizontal="left"/>
    </xf>
    <xf borderId="0" fillId="0" fontId="1" numFmtId="10" xfId="0" applyAlignment="1" applyFont="1" applyNumberFormat="1">
      <alignment horizontal="right" readingOrder="0"/>
    </xf>
    <xf borderId="0" fillId="0" fontId="1" numFmtId="10" xfId="0" applyAlignment="1" applyFont="1" applyNumberFormat="1">
      <alignment horizontal="center"/>
    </xf>
    <xf borderId="0" fillId="0" fontId="1" numFmtId="9" xfId="0" applyAlignment="1" applyFont="1" applyNumberFormat="1">
      <alignment horizontal="right"/>
    </xf>
    <xf borderId="0" fillId="0" fontId="40" numFmtId="0" xfId="0" applyAlignment="1" applyFont="1">
      <alignment horizontal="center"/>
    </xf>
    <xf borderId="0" fillId="3" fontId="40" numFmtId="0" xfId="0" applyAlignment="1" applyFont="1">
      <alignment horizontal="center"/>
    </xf>
    <xf borderId="2" fillId="3" fontId="40" numFmtId="0" xfId="0" applyAlignment="1" applyBorder="1" applyFont="1">
      <alignment horizontal="center"/>
    </xf>
    <xf borderId="12" fillId="5" fontId="6" numFmtId="0" xfId="0" applyAlignment="1" applyBorder="1" applyFont="1">
      <alignment horizontal="center"/>
    </xf>
    <xf borderId="13" fillId="0" fontId="10" numFmtId="0" xfId="0" applyBorder="1" applyFont="1"/>
    <xf borderId="14" fillId="0" fontId="1" numFmtId="164" xfId="0" applyAlignment="1" applyBorder="1" applyFont="1" applyNumberFormat="1">
      <alignment horizontal="left"/>
    </xf>
    <xf borderId="15" fillId="0" fontId="1" numFmtId="164" xfId="0" applyAlignment="1" applyBorder="1" applyFont="1" applyNumberFormat="1">
      <alignment horizontal="left"/>
    </xf>
    <xf borderId="15" fillId="0" fontId="1" numFmtId="164" xfId="0" applyAlignment="1" applyBorder="1" applyFont="1" applyNumberFormat="1">
      <alignment horizontal="center"/>
    </xf>
    <xf borderId="15" fillId="0" fontId="28" numFmtId="164" xfId="0" applyAlignment="1" applyBorder="1" applyFont="1" applyNumberFormat="1">
      <alignment horizontal="center"/>
    </xf>
    <xf borderId="15" fillId="0" fontId="28" numFmtId="164" xfId="0" applyAlignment="1" applyBorder="1" applyFont="1" applyNumberFormat="1">
      <alignment horizontal="right"/>
    </xf>
    <xf borderId="15" fillId="0" fontId="1" numFmtId="164" xfId="0" applyAlignment="1" applyBorder="1" applyFont="1" applyNumberFormat="1">
      <alignment horizontal="right"/>
    </xf>
    <xf borderId="16" fillId="9" fontId="1" numFmtId="164" xfId="0" applyAlignment="1" applyBorder="1" applyFill="1" applyFont="1" applyNumberFormat="1">
      <alignment horizontal="right"/>
    </xf>
    <xf borderId="17" fillId="9" fontId="1" numFmtId="164" xfId="0" applyAlignment="1" applyBorder="1" applyFont="1" applyNumberFormat="1">
      <alignment horizontal="right"/>
    </xf>
    <xf borderId="15" fillId="9" fontId="1" numFmtId="164" xfId="0" applyAlignment="1" applyBorder="1" applyFont="1" applyNumberFormat="1">
      <alignment horizontal="right"/>
    </xf>
    <xf borderId="18" fillId="9" fontId="1" numFmtId="164" xfId="0" applyAlignment="1" applyBorder="1" applyFont="1" applyNumberFormat="1">
      <alignment horizontal="right"/>
    </xf>
    <xf borderId="0" fillId="0" fontId="1" numFmtId="164" xfId="0" applyFont="1" applyNumberFormat="1"/>
    <xf borderId="1" fillId="6" fontId="28" numFmtId="164" xfId="0" applyAlignment="1" applyBorder="1" applyFont="1" applyNumberFormat="1">
      <alignment horizontal="center"/>
    </xf>
    <xf borderId="0" fillId="6" fontId="28" numFmtId="164" xfId="0" applyAlignment="1" applyFont="1" applyNumberFormat="1">
      <alignment horizontal="right" shrinkToFit="0" wrapText="0"/>
    </xf>
    <xf borderId="0" fillId="0" fontId="7" numFmtId="164" xfId="0" applyAlignment="1" applyFont="1" applyNumberFormat="1">
      <alignment horizontal="right"/>
    </xf>
    <xf borderId="0" fillId="6" fontId="2" numFmtId="164" xfId="0" applyAlignment="1" applyFont="1" applyNumberFormat="1">
      <alignment horizontal="left"/>
    </xf>
    <xf borderId="1" fillId="6" fontId="2" numFmtId="164" xfId="0" applyAlignment="1" applyBorder="1" applyFont="1" applyNumberFormat="1">
      <alignment horizontal="left"/>
    </xf>
    <xf borderId="1" fillId="6" fontId="2" numFmtId="164" xfId="0" applyAlignment="1" applyBorder="1" applyFont="1" applyNumberFormat="1">
      <alignment horizontal="center"/>
    </xf>
    <xf borderId="1" fillId="6" fontId="28" numFmtId="164" xfId="0" applyAlignment="1" applyBorder="1" applyFont="1" applyNumberFormat="1">
      <alignment horizontal="right"/>
    </xf>
    <xf borderId="1" fillId="6" fontId="7" numFmtId="164" xfId="0" applyAlignment="1" applyBorder="1" applyFont="1" applyNumberFormat="1">
      <alignment horizontal="center"/>
    </xf>
    <xf borderId="1" fillId="6" fontId="7" numFmtId="164" xfId="0" applyBorder="1" applyFont="1" applyNumberFormat="1"/>
    <xf borderId="0" fillId="6" fontId="28" numFmtId="164" xfId="0" applyAlignment="1" applyFont="1" applyNumberFormat="1">
      <alignment horizontal="left" shrinkToFit="0" wrapText="0"/>
    </xf>
    <xf borderId="0" fillId="0" fontId="24" numFmtId="164" xfId="0" applyFont="1" applyNumberFormat="1"/>
    <xf borderId="0" fillId="0" fontId="41" numFmtId="0" xfId="0" applyAlignment="1" applyFont="1">
      <alignment horizontal="left"/>
    </xf>
    <xf borderId="0" fillId="0" fontId="41" numFmtId="0" xfId="0" applyAlignment="1" applyFont="1">
      <alignment horizontal="center"/>
    </xf>
    <xf borderId="0" fillId="0" fontId="41" numFmtId="10" xfId="0" applyAlignment="1" applyFont="1" applyNumberFormat="1">
      <alignment horizontal="right"/>
    </xf>
    <xf borderId="0" fillId="0" fontId="42" numFmtId="0" xfId="0" applyAlignment="1" applyFont="1">
      <alignment horizontal="center"/>
    </xf>
    <xf borderId="0" fillId="0" fontId="42" numFmtId="0" xfId="0" applyFont="1"/>
    <xf borderId="0" fillId="0" fontId="1" numFmtId="171" xfId="0" applyAlignment="1" applyFont="1" applyNumberFormat="1">
      <alignment horizontal="center"/>
    </xf>
    <xf borderId="0" fillId="0" fontId="1" numFmtId="171" xfId="0" applyAlignment="1" applyFont="1" applyNumberFormat="1">
      <alignment horizontal="right"/>
    </xf>
    <xf borderId="5" fillId="0" fontId="1" numFmtId="164" xfId="0" applyAlignment="1" applyBorder="1" applyFont="1" applyNumberFormat="1">
      <alignment horizontal="left"/>
    </xf>
    <xf borderId="6" fillId="0" fontId="1" numFmtId="164" xfId="0" applyAlignment="1" applyBorder="1" applyFont="1" applyNumberFormat="1">
      <alignment horizontal="left"/>
    </xf>
    <xf borderId="6" fillId="0" fontId="1" numFmtId="164" xfId="0" applyAlignment="1" applyBorder="1" applyFont="1" applyNumberFormat="1">
      <alignment horizontal="center"/>
    </xf>
    <xf borderId="6" fillId="0" fontId="1" numFmtId="164" xfId="0" applyAlignment="1" applyBorder="1" applyFont="1" applyNumberFormat="1">
      <alignment horizontal="right"/>
    </xf>
    <xf borderId="7" fillId="0" fontId="1" numFmtId="164" xfId="0" applyAlignment="1" applyBorder="1" applyFont="1" applyNumberFormat="1">
      <alignment horizontal="right"/>
    </xf>
    <xf borderId="19" fillId="0" fontId="1" numFmtId="164" xfId="0" applyAlignment="1" applyBorder="1" applyFont="1" applyNumberFormat="1">
      <alignment horizontal="left"/>
    </xf>
    <xf borderId="20" fillId="0" fontId="1" numFmtId="164" xfId="0" applyAlignment="1" applyBorder="1" applyFont="1" applyNumberFormat="1">
      <alignment horizontal="left"/>
    </xf>
    <xf borderId="20" fillId="0" fontId="1" numFmtId="164" xfId="0" applyAlignment="1" applyBorder="1" applyFont="1" applyNumberFormat="1">
      <alignment horizontal="center"/>
    </xf>
    <xf borderId="20" fillId="0" fontId="1" numFmtId="164" xfId="0" applyAlignment="1" applyBorder="1" applyFont="1" applyNumberFormat="1">
      <alignment horizontal="right"/>
    </xf>
    <xf borderId="20" fillId="10" fontId="1" numFmtId="164" xfId="0" applyAlignment="1" applyBorder="1" applyFill="1" applyFont="1" applyNumberFormat="1">
      <alignment horizontal="right"/>
    </xf>
    <xf borderId="0" fillId="10" fontId="1" numFmtId="164" xfId="0" applyAlignment="1" applyFont="1" applyNumberFormat="1">
      <alignment horizontal="right"/>
    </xf>
    <xf borderId="9" fillId="10" fontId="1" numFmtId="164" xfId="0" applyAlignment="1" applyBorder="1" applyFont="1" applyNumberFormat="1">
      <alignment horizontal="right"/>
    </xf>
    <xf borderId="15" fillId="10" fontId="1" numFmtId="164" xfId="0" applyAlignment="1" applyBorder="1" applyFont="1" applyNumberFormat="1">
      <alignment horizontal="right"/>
    </xf>
    <xf borderId="18" fillId="10" fontId="1" numFmtId="164" xfId="0" applyAlignment="1" applyBorder="1" applyFont="1" applyNumberFormat="1">
      <alignment horizontal="right"/>
    </xf>
    <xf borderId="0" fillId="0" fontId="5" numFmtId="164" xfId="0" applyAlignment="1" applyFont="1" applyNumberFormat="1">
      <alignment vertical="bottom"/>
    </xf>
    <xf borderId="5" fillId="0" fontId="17" numFmtId="164" xfId="0" applyAlignment="1" applyBorder="1" applyFont="1" applyNumberFormat="1">
      <alignment vertical="bottom"/>
    </xf>
    <xf borderId="6" fillId="0" fontId="5" numFmtId="164" xfId="0" applyAlignment="1" applyBorder="1" applyFont="1" applyNumberFormat="1">
      <alignment vertical="bottom"/>
    </xf>
    <xf borderId="21" fillId="6" fontId="43" numFmtId="164" xfId="0" applyAlignment="1" applyBorder="1" applyFont="1" applyNumberFormat="1">
      <alignment horizontal="center" vertical="bottom"/>
    </xf>
    <xf borderId="21" fillId="6" fontId="43" numFmtId="164" xfId="0" applyAlignment="1" applyBorder="1" applyFont="1" applyNumberFormat="1">
      <alignment horizontal="right" vertical="bottom"/>
    </xf>
    <xf borderId="0" fillId="0" fontId="5" numFmtId="164" xfId="0" applyAlignment="1" applyFont="1" applyNumberFormat="1">
      <alignment horizontal="center" vertical="bottom"/>
    </xf>
    <xf borderId="8" fillId="0" fontId="17" numFmtId="164" xfId="0" applyAlignment="1" applyBorder="1" applyFont="1" applyNumberFormat="1">
      <alignment vertical="bottom"/>
    </xf>
    <xf borderId="0" fillId="0" fontId="5" numFmtId="171" xfId="0" applyAlignment="1" applyFont="1" applyNumberFormat="1">
      <alignment vertical="bottom"/>
    </xf>
    <xf borderId="0" fillId="0" fontId="17" numFmtId="10" xfId="0" applyAlignment="1" applyFont="1" applyNumberFormat="1">
      <alignment horizontal="right" vertical="bottom"/>
    </xf>
    <xf borderId="8" fillId="0" fontId="5" numFmtId="164" xfId="0" applyAlignment="1" applyBorder="1" applyFont="1" applyNumberFormat="1">
      <alignment vertical="bottom"/>
    </xf>
    <xf borderId="19" fillId="0" fontId="44" numFmtId="164" xfId="0" applyAlignment="1" applyBorder="1" applyFont="1" applyNumberFormat="1">
      <alignment vertical="bottom"/>
    </xf>
    <xf borderId="20" fillId="0" fontId="5" numFmtId="164" xfId="0" applyAlignment="1" applyBorder="1" applyFont="1" applyNumberFormat="1">
      <alignment vertical="bottom"/>
    </xf>
    <xf borderId="20" fillId="0" fontId="45" numFmtId="164" xfId="0" applyAlignment="1" applyBorder="1" applyFont="1" applyNumberFormat="1">
      <alignment horizontal="right" vertical="bottom"/>
    </xf>
    <xf borderId="6" fillId="0" fontId="17" numFmtId="164" xfId="0" applyAlignment="1" applyBorder="1" applyFont="1" applyNumberFormat="1">
      <alignment horizontal="right" vertical="bottom"/>
    </xf>
    <xf borderId="8" fillId="0" fontId="15" numFmtId="0" xfId="0" applyAlignment="1" applyBorder="1" applyFont="1">
      <alignment vertical="bottom"/>
    </xf>
    <xf borderId="0" fillId="0" fontId="15" numFmtId="10" xfId="0" applyAlignment="1" applyFont="1" applyNumberFormat="1">
      <alignment horizontal="right" vertical="bottom"/>
    </xf>
    <xf borderId="0" fillId="0" fontId="5" numFmtId="0" xfId="0" applyAlignment="1" applyFont="1">
      <alignment horizontal="center" vertical="bottom"/>
    </xf>
    <xf borderId="8" fillId="0" fontId="11" numFmtId="164" xfId="0" applyAlignment="1" applyBorder="1" applyFont="1" applyNumberFormat="1">
      <alignment vertical="bottom"/>
    </xf>
    <xf borderId="22" fillId="0" fontId="14" numFmtId="10" xfId="0" applyAlignment="1" applyBorder="1" applyFont="1" applyNumberFormat="1">
      <alignment horizontal="center" vertical="bottom"/>
    </xf>
    <xf borderId="23" fillId="0" fontId="10" numFmtId="0" xfId="0" applyBorder="1" applyFont="1"/>
    <xf borderId="22" fillId="0" fontId="15" numFmtId="10" xfId="0" applyAlignment="1" applyBorder="1" applyFont="1" applyNumberFormat="1">
      <alignment horizontal="center" vertical="bottom"/>
    </xf>
    <xf borderId="8" fillId="0" fontId="5" numFmtId="0" xfId="0" applyAlignment="1" applyBorder="1" applyFont="1">
      <alignment vertical="bottom"/>
    </xf>
    <xf borderId="9" fillId="0" fontId="5" numFmtId="10" xfId="0" applyAlignment="1" applyBorder="1" applyFont="1" applyNumberFormat="1">
      <alignment horizontal="right" vertical="bottom"/>
    </xf>
    <xf borderId="0" fillId="0" fontId="5" numFmtId="172" xfId="0" applyAlignment="1" applyFont="1" applyNumberFormat="1">
      <alignment vertical="bottom"/>
    </xf>
    <xf borderId="8" fillId="0" fontId="17" numFmtId="172" xfId="0" applyAlignment="1" applyBorder="1" applyFont="1" applyNumberFormat="1">
      <alignment vertical="bottom"/>
    </xf>
    <xf borderId="0" fillId="0" fontId="5" numFmtId="172" xfId="0" applyAlignment="1" applyFont="1" applyNumberFormat="1">
      <alignment horizontal="center" vertical="bottom"/>
    </xf>
    <xf borderId="8" fillId="0" fontId="14" numFmtId="164" xfId="0" applyAlignment="1" applyBorder="1" applyFont="1" applyNumberFormat="1">
      <alignment vertical="bottom"/>
    </xf>
    <xf borderId="19" fillId="0" fontId="5" numFmtId="0" xfId="0" applyAlignment="1" applyBorder="1" applyFont="1">
      <alignment vertical="bottom"/>
    </xf>
    <xf borderId="20" fillId="0" fontId="5" numFmtId="0" xfId="0" applyAlignment="1" applyBorder="1" applyFont="1">
      <alignment vertical="bottom"/>
    </xf>
    <xf borderId="20" fillId="0" fontId="5" numFmtId="171" xfId="0" applyAlignment="1" applyBorder="1" applyFont="1" applyNumberFormat="1">
      <alignment vertical="bottom"/>
    </xf>
    <xf borderId="20" fillId="0" fontId="5" numFmtId="10" xfId="0" applyAlignment="1" applyBorder="1" applyFont="1" applyNumberFormat="1">
      <alignment vertical="bottom"/>
    </xf>
    <xf borderId="20" fillId="0" fontId="5" numFmtId="10" xfId="0" applyAlignment="1" applyBorder="1" applyFont="1" applyNumberFormat="1">
      <alignment horizontal="right" vertical="bottom"/>
    </xf>
    <xf borderId="24" fillId="0" fontId="5" numFmtId="10" xfId="0" applyAlignment="1" applyBorder="1" applyFont="1" applyNumberFormat="1">
      <alignment horizontal="right" vertical="bottom"/>
    </xf>
    <xf borderId="0" fillId="0" fontId="17" numFmtId="0" xfId="0" applyAlignment="1" applyFont="1">
      <alignment vertical="bottom"/>
    </xf>
    <xf borderId="0" fillId="0" fontId="14" numFmtId="0" xfId="0" applyAlignment="1" applyFont="1">
      <alignment vertical="bottom"/>
    </xf>
    <xf borderId="0" fillId="0" fontId="14" numFmtId="10" xfId="0" applyAlignment="1" applyFont="1" applyNumberFormat="1">
      <alignment horizontal="right" vertical="bottom"/>
    </xf>
    <xf borderId="0" fillId="0" fontId="11" numFmtId="0" xfId="0" applyAlignment="1" applyFont="1">
      <alignment vertical="bottom"/>
    </xf>
    <xf borderId="0" fillId="0" fontId="11" numFmtId="10" xfId="0" applyAlignment="1" applyFont="1" applyNumberFormat="1">
      <alignment horizontal="right" vertical="bottom"/>
    </xf>
    <xf borderId="0" fillId="8" fontId="1" numFmtId="0" xfId="0" applyAlignment="1" applyFont="1">
      <alignment horizontal="center"/>
    </xf>
    <xf borderId="0" fillId="11" fontId="1" numFmtId="0" xfId="0" applyAlignment="1" applyFill="1" applyFont="1">
      <alignment horizontal="left"/>
    </xf>
    <xf borderId="1" fillId="11" fontId="1" numFmtId="0" xfId="0" applyAlignment="1" applyBorder="1" applyFont="1">
      <alignment horizontal="left"/>
    </xf>
    <xf borderId="1" fillId="11" fontId="1" numFmtId="0" xfId="0" applyAlignment="1" applyBorder="1" applyFont="1">
      <alignment horizontal="center"/>
    </xf>
    <xf borderId="1" fillId="11" fontId="1" numFmtId="173" xfId="0" applyAlignment="1" applyBorder="1" applyFont="1" applyNumberFormat="1">
      <alignment horizontal="center"/>
    </xf>
    <xf borderId="1" fillId="11" fontId="1" numFmtId="10" xfId="0" applyAlignment="1" applyBorder="1" applyFont="1" applyNumberFormat="1">
      <alignment horizontal="center"/>
    </xf>
    <xf borderId="0" fillId="9" fontId="1" numFmtId="0" xfId="0" applyAlignment="1" applyFont="1">
      <alignment horizontal="left"/>
    </xf>
    <xf borderId="1" fillId="9" fontId="1" numFmtId="0" xfId="0" applyAlignment="1" applyBorder="1" applyFont="1">
      <alignment horizontal="left"/>
    </xf>
    <xf borderId="1" fillId="9" fontId="1" numFmtId="0" xfId="0" applyAlignment="1" applyBorder="1" applyFont="1">
      <alignment horizontal="center"/>
    </xf>
    <xf borderId="1" fillId="9" fontId="1" numFmtId="173" xfId="0" applyAlignment="1" applyBorder="1" applyFont="1" applyNumberFormat="1">
      <alignment horizontal="center"/>
    </xf>
    <xf borderId="0" fillId="0" fontId="1" numFmtId="173" xfId="0" applyAlignment="1" applyFont="1" applyNumberFormat="1">
      <alignment horizontal="center"/>
    </xf>
    <xf borderId="0" fillId="0" fontId="7" numFmtId="0" xfId="0" applyAlignment="1" applyFont="1">
      <alignment horizontal="center"/>
    </xf>
    <xf borderId="0" fillId="12" fontId="24" numFmtId="0" xfId="0" applyAlignment="1" applyFill="1" applyFont="1">
      <alignment horizontal="left"/>
    </xf>
    <xf borderId="1" fillId="12" fontId="24" numFmtId="0" xfId="0" applyAlignment="1" applyBorder="1" applyFont="1">
      <alignment horizontal="left"/>
    </xf>
    <xf borderId="1" fillId="12" fontId="24" numFmtId="0" xfId="0" applyAlignment="1" applyBorder="1" applyFont="1">
      <alignment horizontal="center"/>
    </xf>
    <xf borderId="1" fillId="12" fontId="24" numFmtId="174" xfId="0" applyAlignment="1" applyBorder="1" applyFont="1" applyNumberFormat="1">
      <alignment horizontal="center"/>
    </xf>
    <xf borderId="0" fillId="0" fontId="24" numFmtId="174" xfId="0" applyAlignment="1" applyFont="1" applyNumberFormat="1">
      <alignment horizontal="center"/>
    </xf>
    <xf borderId="0" fillId="0" fontId="24" numFmtId="175" xfId="0" applyAlignment="1" applyFont="1" applyNumberFormat="1">
      <alignment horizontal="center"/>
    </xf>
    <xf borderId="1" fillId="12" fontId="24" numFmtId="175" xfId="0" applyAlignment="1" applyBorder="1" applyFont="1" applyNumberFormat="1">
      <alignment horizontal="center"/>
    </xf>
    <xf borderId="0" fillId="0" fontId="5" numFmtId="0" xfId="0" applyFont="1"/>
    <xf borderId="0" fillId="0" fontId="46" numFmtId="0" xfId="0" applyAlignment="1" applyFont="1">
      <alignment horizontal="center"/>
    </xf>
    <xf borderId="0" fillId="3" fontId="46" numFmtId="0" xfId="0" applyAlignment="1" applyFont="1">
      <alignment horizontal="center"/>
    </xf>
    <xf borderId="2" fillId="3" fontId="46" numFmtId="0" xfId="0" applyAlignment="1" applyBorder="1" applyFont="1">
      <alignment horizontal="center"/>
    </xf>
    <xf borderId="4" fillId="2" fontId="2" numFmtId="0" xfId="0" applyAlignment="1" applyBorder="1" applyFont="1">
      <alignment horizontal="right"/>
    </xf>
    <xf borderId="0" fillId="6" fontId="7" numFmtId="164" xfId="0" applyAlignment="1" applyFont="1" applyNumberFormat="1">
      <alignment horizontal="left" shrinkToFit="0" wrapText="0"/>
    </xf>
    <xf borderId="0" fillId="6" fontId="47" numFmtId="164" xfId="0" applyAlignment="1" applyFont="1" applyNumberFormat="1">
      <alignment horizontal="right" shrinkToFit="0" wrapText="0"/>
    </xf>
    <xf borderId="0" fillId="0" fontId="47" numFmtId="164" xfId="0" applyAlignment="1" applyFont="1" applyNumberFormat="1">
      <alignment horizontal="right"/>
    </xf>
    <xf borderId="0" fillId="0" fontId="26" numFmtId="164" xfId="0" applyAlignment="1" applyFont="1" applyNumberFormat="1">
      <alignment horizontal="center"/>
    </xf>
    <xf borderId="0" fillId="0" fontId="26" numFmtId="164" xfId="0" applyAlignment="1" applyFont="1" applyNumberFormat="1">
      <alignment horizontal="right"/>
    </xf>
    <xf borderId="0" fillId="0" fontId="48" numFmtId="164" xfId="0" applyAlignment="1" applyFont="1" applyNumberFormat="1">
      <alignment horizontal="center"/>
    </xf>
    <xf borderId="0" fillId="0" fontId="48" numFmtId="164" xfId="0" applyFont="1" applyNumberFormat="1"/>
    <xf borderId="0" fillId="0" fontId="38" numFmtId="164" xfId="0" applyAlignment="1" applyFont="1" applyNumberFormat="1">
      <alignment horizontal="center"/>
    </xf>
    <xf borderId="0" fillId="0" fontId="38" numFmtId="164" xfId="0" applyAlignment="1" applyFont="1" applyNumberFormat="1">
      <alignment horizontal="right"/>
    </xf>
    <xf borderId="0" fillId="0" fontId="7" numFmtId="164" xfId="0" applyAlignment="1" applyFont="1" applyNumberFormat="1">
      <alignment horizontal="right" readingOrder="0"/>
    </xf>
    <xf borderId="0" fillId="6" fontId="38" numFmtId="164" xfId="0" applyAlignment="1" applyFont="1" applyNumberFormat="1">
      <alignment horizontal="left" shrinkToFit="0" wrapText="0"/>
    </xf>
    <xf borderId="0" fillId="6" fontId="38" numFmtId="164" xfId="0" applyAlignment="1" applyFont="1" applyNumberFormat="1">
      <alignment horizontal="right" shrinkToFit="0" wrapText="0"/>
    </xf>
    <xf borderId="0" fillId="11" fontId="1" numFmtId="164" xfId="0" applyAlignment="1" applyFont="1" applyNumberFormat="1">
      <alignment horizontal="left"/>
    </xf>
    <xf borderId="1" fillId="11" fontId="1" numFmtId="164" xfId="0" applyAlignment="1" applyBorder="1" applyFont="1" applyNumberFormat="1">
      <alignment horizontal="left"/>
    </xf>
    <xf borderId="1" fillId="11" fontId="1" numFmtId="164" xfId="0" applyAlignment="1" applyBorder="1" applyFont="1" applyNumberFormat="1">
      <alignment horizontal="center"/>
    </xf>
    <xf borderId="1" fillId="11" fontId="1" numFmtId="164" xfId="0" applyAlignment="1" applyBorder="1" applyFont="1" applyNumberFormat="1">
      <alignment horizontal="right"/>
    </xf>
    <xf borderId="0" fillId="13" fontId="24" numFmtId="164" xfId="0" applyAlignment="1" applyFill="1" applyFont="1" applyNumberFormat="1">
      <alignment horizontal="left"/>
    </xf>
    <xf borderId="1" fillId="13" fontId="24" numFmtId="164" xfId="0" applyAlignment="1" applyBorder="1" applyFont="1" applyNumberFormat="1">
      <alignment horizontal="left"/>
    </xf>
    <xf borderId="1" fillId="13" fontId="24" numFmtId="164" xfId="0" applyAlignment="1" applyBorder="1" applyFont="1" applyNumberFormat="1">
      <alignment horizontal="center"/>
    </xf>
    <xf borderId="0" fillId="14" fontId="24" numFmtId="164" xfId="0" applyAlignment="1" applyFill="1" applyFont="1" applyNumberFormat="1">
      <alignment horizontal="right"/>
    </xf>
    <xf borderId="0" fillId="0" fontId="5" numFmtId="10" xfId="0" applyAlignment="1" applyFont="1" applyNumberFormat="1">
      <alignment horizontal="right"/>
    </xf>
    <xf borderId="0" fillId="0" fontId="1" numFmtId="2" xfId="0" applyAlignment="1" applyFont="1" applyNumberFormat="1">
      <alignment horizontal="right"/>
    </xf>
    <xf borderId="0" fillId="0" fontId="5" numFmtId="9" xfId="0" applyAlignment="1" applyFont="1" applyNumberFormat="1">
      <alignment horizontal="right" vertical="bottom"/>
    </xf>
    <xf borderId="0" fillId="8" fontId="49" numFmtId="0" xfId="0" applyAlignment="1" applyFont="1">
      <alignment horizontal="left"/>
    </xf>
    <xf borderId="1" fillId="8" fontId="49" numFmtId="0" xfId="0" applyAlignment="1" applyBorder="1" applyFont="1">
      <alignment horizontal="left"/>
    </xf>
    <xf borderId="0" fillId="11" fontId="1" numFmtId="0" xfId="0" applyAlignment="1" applyFont="1">
      <alignment horizontal="center"/>
    </xf>
    <xf borderId="0" fillId="11" fontId="1" numFmtId="173" xfId="0" applyAlignment="1" applyFont="1" applyNumberFormat="1">
      <alignment horizontal="center"/>
    </xf>
    <xf borderId="0" fillId="6" fontId="7" numFmtId="0" xfId="0" applyAlignment="1" applyFont="1">
      <alignment horizontal="left" shrinkToFit="0" wrapText="0"/>
    </xf>
    <xf borderId="4" fillId="11" fontId="1" numFmtId="0" xfId="0" applyAlignment="1" applyBorder="1" applyFont="1">
      <alignment horizontal="left"/>
    </xf>
    <xf borderId="4" fillId="11" fontId="1" numFmtId="0" xfId="0" applyAlignment="1" applyBorder="1" applyFont="1">
      <alignment horizontal="center"/>
    </xf>
    <xf borderId="4" fillId="11" fontId="1" numFmtId="173" xfId="0" applyAlignment="1" applyBorder="1" applyFont="1" applyNumberFormat="1">
      <alignment horizontal="center"/>
    </xf>
    <xf borderId="0" fillId="11" fontId="1" numFmtId="10" xfId="0" applyAlignment="1" applyFont="1" applyNumberFormat="1">
      <alignment horizontal="center"/>
    </xf>
    <xf borderId="25" fillId="11" fontId="1" numFmtId="0" xfId="0" applyAlignment="1" applyBorder="1" applyFont="1">
      <alignment horizontal="left"/>
    </xf>
    <xf borderId="25" fillId="11" fontId="1" numFmtId="0" xfId="0" applyAlignment="1" applyBorder="1" applyFont="1">
      <alignment horizontal="center"/>
    </xf>
    <xf borderId="25" fillId="11" fontId="1" numFmtId="173" xfId="0" applyAlignment="1" applyBorder="1" applyFont="1" applyNumberFormat="1">
      <alignment horizontal="center"/>
    </xf>
    <xf borderId="26" fillId="11" fontId="1" numFmtId="0" xfId="0" applyAlignment="1" applyBorder="1" applyFont="1">
      <alignment horizontal="left"/>
    </xf>
    <xf borderId="26" fillId="11" fontId="1" numFmtId="0" xfId="0" applyAlignment="1" applyBorder="1" applyFont="1">
      <alignment horizontal="center"/>
    </xf>
    <xf borderId="26" fillId="11" fontId="1" numFmtId="173" xfId="0" applyAlignment="1" applyBorder="1" applyFont="1" applyNumberFormat="1">
      <alignment horizontal="center"/>
    </xf>
    <xf borderId="27" fillId="11" fontId="1" numFmtId="0" xfId="0" applyAlignment="1" applyBorder="1" applyFont="1">
      <alignment horizontal="left"/>
    </xf>
    <xf borderId="27" fillId="11" fontId="1" numFmtId="0" xfId="0" applyAlignment="1" applyBorder="1" applyFont="1">
      <alignment horizontal="center"/>
    </xf>
    <xf borderId="27" fillId="11" fontId="1" numFmtId="173" xfId="0" applyAlignment="1" applyBorder="1" applyFont="1" applyNumberFormat="1">
      <alignment horizontal="center"/>
    </xf>
    <xf borderId="27" fillId="11" fontId="1" numFmtId="9" xfId="0" applyAlignment="1" applyBorder="1" applyFont="1" applyNumberFormat="1">
      <alignment horizontal="center"/>
    </xf>
    <xf borderId="1" fillId="11" fontId="1" numFmtId="9" xfId="0" applyAlignment="1" applyBorder="1" applyFont="1" applyNumberFormat="1">
      <alignment horizontal="center"/>
    </xf>
    <xf borderId="4" fillId="11" fontId="1" numFmtId="9" xfId="0" applyAlignment="1" applyBorder="1" applyFont="1" applyNumberFormat="1">
      <alignment horizontal="center"/>
    </xf>
    <xf borderId="4" fillId="11" fontId="1" numFmtId="4" xfId="0" applyAlignment="1" applyBorder="1" applyFont="1" applyNumberFormat="1">
      <alignment horizontal="center"/>
    </xf>
    <xf borderId="0" fillId="11" fontId="1" numFmtId="9" xfId="0" applyAlignment="1" applyFont="1" applyNumberFormat="1">
      <alignment horizontal="center"/>
    </xf>
    <xf borderId="0" fillId="15" fontId="24" numFmtId="0" xfId="0" applyAlignment="1" applyFill="1" applyFont="1">
      <alignment horizontal="center"/>
    </xf>
    <xf borderId="2" fillId="15" fontId="24" numFmtId="0" xfId="0" applyAlignment="1" applyBorder="1" applyFont="1">
      <alignment horizontal="center"/>
    </xf>
    <xf borderId="9" fillId="0" fontId="5" numFmtId="0" xfId="0" applyAlignment="1" applyBorder="1" applyFont="1">
      <alignment vertical="bottom"/>
    </xf>
    <xf borderId="28" fillId="3" fontId="50" numFmtId="0" xfId="0" applyAlignment="1" applyBorder="1" applyFont="1">
      <alignment horizontal="center" vertical="bottom"/>
    </xf>
    <xf borderId="28" fillId="3" fontId="5" numFmtId="0" xfId="0" applyAlignment="1" applyBorder="1" applyFont="1">
      <alignment vertical="bottom"/>
    </xf>
    <xf borderId="29" fillId="3" fontId="50" numFmtId="0" xfId="0" applyAlignment="1" applyBorder="1" applyFont="1">
      <alignment horizontal="center" vertical="bottom"/>
    </xf>
    <xf borderId="29" fillId="3" fontId="5" numFmtId="0" xfId="0" applyAlignment="1" applyBorder="1" applyFont="1">
      <alignment vertical="bottom"/>
    </xf>
    <xf borderId="30" fillId="13" fontId="17" numFmtId="0" xfId="0" applyAlignment="1" applyBorder="1" applyFont="1">
      <alignment horizontal="center" vertical="bottom"/>
    </xf>
    <xf borderId="30" fillId="0" fontId="10" numFmtId="0" xfId="0" applyBorder="1" applyFont="1"/>
    <xf borderId="9" fillId="0" fontId="5" numFmtId="2" xfId="0" applyAlignment="1" applyBorder="1" applyFont="1" applyNumberFormat="1">
      <alignment horizontal="center" vertical="bottom"/>
    </xf>
    <xf borderId="9" fillId="0" fontId="5" numFmtId="2" xfId="0" applyAlignment="1" applyBorder="1" applyFont="1" applyNumberFormat="1">
      <alignment vertical="bottom"/>
    </xf>
    <xf borderId="9" fillId="0" fontId="5" numFmtId="0" xfId="0" applyAlignment="1" applyBorder="1" applyFont="1">
      <alignment horizontal="center" vertical="bottom"/>
    </xf>
    <xf borderId="9" fillId="0" fontId="5" numFmtId="0" xfId="0" applyAlignment="1" applyBorder="1" applyFont="1">
      <alignment horizontal="right" vertical="bottom"/>
    </xf>
    <xf borderId="9" fillId="7" fontId="5" numFmtId="0" xfId="0" applyAlignment="1" applyBorder="1" applyFont="1">
      <alignment horizontal="center" vertical="bottom"/>
    </xf>
    <xf borderId="9" fillId="7" fontId="5" numFmtId="0" xfId="0" applyAlignment="1" applyBorder="1" applyFont="1">
      <alignment vertical="bottom"/>
    </xf>
    <xf borderId="9" fillId="7" fontId="5" numFmtId="0" xfId="0" applyAlignment="1" applyBorder="1" applyFont="1">
      <alignment horizontal="right" vertical="bottom"/>
    </xf>
    <xf borderId="9" fillId="0" fontId="5" numFmtId="164" xfId="0" applyAlignment="1" applyBorder="1" applyFont="1" applyNumberFormat="1">
      <alignment vertical="bottom"/>
    </xf>
    <xf borderId="0" fillId="6" fontId="5" numFmtId="0" xfId="0" applyAlignment="1" applyFont="1">
      <alignment vertical="bottom"/>
    </xf>
    <xf borderId="9" fillId="0" fontId="5" numFmtId="176" xfId="0" applyAlignment="1" applyBorder="1" applyFont="1" applyNumberFormat="1">
      <alignment horizontal="center" vertical="bottom"/>
    </xf>
    <xf borderId="9" fillId="0" fontId="5" numFmtId="176" xfId="0" applyAlignment="1" applyBorder="1" applyFont="1" applyNumberFormat="1">
      <alignment horizontal="center" readingOrder="0" vertical="bottom"/>
    </xf>
    <xf borderId="15" fillId="0" fontId="5" numFmtId="0" xfId="0" applyAlignment="1" applyBorder="1" applyFont="1">
      <alignment vertical="bottom"/>
    </xf>
    <xf borderId="15" fillId="0" fontId="5" numFmtId="166" xfId="0" applyAlignment="1" applyBorder="1" applyFont="1" applyNumberFormat="1">
      <alignment vertical="bottom"/>
    </xf>
    <xf borderId="6" fillId="0" fontId="5" numFmtId="0" xfId="0" applyAlignment="1" applyBorder="1" applyFont="1">
      <alignment vertical="bottom"/>
    </xf>
    <xf borderId="0" fillId="11" fontId="17" numFmtId="0" xfId="0" applyAlignment="1" applyFont="1">
      <alignment vertical="bottom"/>
    </xf>
    <xf borderId="0" fillId="11" fontId="5" numFmtId="0" xfId="0" applyAlignment="1" applyFont="1">
      <alignment vertical="bottom"/>
    </xf>
    <xf borderId="9" fillId="16" fontId="17" numFmtId="176" xfId="0" applyAlignment="1" applyBorder="1" applyFill="1" applyFont="1" applyNumberFormat="1">
      <alignment horizontal="center" vertical="bottom"/>
    </xf>
    <xf borderId="31" fillId="0" fontId="5" numFmtId="0" xfId="0" applyAlignment="1" applyBorder="1" applyFont="1">
      <alignment vertical="bottom"/>
    </xf>
    <xf borderId="9" fillId="17" fontId="17" numFmtId="10" xfId="0" applyAlignment="1" applyBorder="1" applyFill="1" applyFont="1" applyNumberFormat="1">
      <alignment horizontal="center" vertical="bottom"/>
    </xf>
    <xf borderId="9" fillId="16" fontId="17" numFmtId="10" xfId="0" applyAlignment="1" applyBorder="1" applyFont="1" applyNumberFormat="1">
      <alignment horizontal="center" vertical="bottom"/>
    </xf>
    <xf borderId="20" fillId="11" fontId="17" numFmtId="0" xfId="0" applyAlignment="1" applyBorder="1" applyFont="1">
      <alignment vertical="bottom"/>
    </xf>
    <xf borderId="20" fillId="11" fontId="5" numFmtId="0" xfId="0" applyAlignment="1" applyBorder="1" applyFont="1">
      <alignment vertical="bottom"/>
    </xf>
    <xf borderId="24" fillId="7" fontId="17" numFmtId="10" xfId="0" applyAlignment="1" applyBorder="1" applyFont="1" applyNumberFormat="1">
      <alignment horizontal="center" vertical="bottom"/>
    </xf>
    <xf borderId="32" fillId="0" fontId="5" numFmtId="0" xfId="0" applyAlignment="1" applyBorder="1" applyFont="1">
      <alignment vertical="bottom"/>
    </xf>
    <xf borderId="32" fillId="0" fontId="5" numFmtId="10" xfId="0" applyAlignment="1" applyBorder="1" applyFont="1" applyNumberFormat="1">
      <alignment vertical="bottom"/>
    </xf>
    <xf borderId="31" fillId="18" fontId="5" numFmtId="10" xfId="0" applyAlignment="1" applyBorder="1" applyFill="1" applyFont="1" applyNumberFormat="1">
      <alignment horizontal="right" vertical="bottom"/>
    </xf>
    <xf borderId="32" fillId="0" fontId="17" numFmtId="0" xfId="0" applyAlignment="1" applyBorder="1" applyFont="1">
      <alignment vertical="bottom"/>
    </xf>
    <xf borderId="33" fillId="18" fontId="5" numFmtId="10" xfId="0" applyAlignment="1" applyBorder="1" applyFont="1" applyNumberFormat="1">
      <alignment horizontal="right" vertical="bottom"/>
    </xf>
    <xf borderId="20" fillId="0" fontId="17" numFmtId="0" xfId="0" applyAlignment="1" applyBorder="1" applyFont="1">
      <alignment vertical="bottom"/>
    </xf>
    <xf borderId="15" fillId="5" fontId="17" numFmtId="176" xfId="0" applyAlignment="1" applyBorder="1" applyFont="1" applyNumberFormat="1">
      <alignment horizontal="right" vertical="bottom"/>
    </xf>
    <xf borderId="15" fillId="5" fontId="17" numFmtId="176" xfId="0" applyAlignment="1" applyBorder="1" applyFont="1" applyNumberFormat="1">
      <alignment horizontal="right" readingOrder="0" vertical="bottom"/>
    </xf>
    <xf borderId="0" fillId="0" fontId="5" numFmtId="170" xfId="0" applyAlignment="1" applyFont="1" applyNumberFormat="1">
      <alignment vertical="bottom"/>
    </xf>
    <xf borderId="5" fillId="19" fontId="17" numFmtId="0" xfId="0" applyAlignment="1" applyBorder="1" applyFill="1" applyFont="1">
      <alignment vertical="bottom"/>
    </xf>
    <xf borderId="7" fillId="17" fontId="51" numFmtId="176" xfId="0" applyAlignment="1" applyBorder="1" applyFont="1" applyNumberFormat="1">
      <alignment horizontal="center" vertical="bottom"/>
    </xf>
    <xf borderId="8" fillId="19" fontId="17" numFmtId="0" xfId="0" applyAlignment="1" applyBorder="1" applyFont="1">
      <alignment vertical="bottom"/>
    </xf>
    <xf borderId="9" fillId="20" fontId="17" numFmtId="10" xfId="0" applyAlignment="1" applyBorder="1" applyFill="1" applyFont="1" applyNumberFormat="1">
      <alignment horizontal="center" vertical="bottom"/>
    </xf>
    <xf borderId="19" fillId="3" fontId="51" numFmtId="0" xfId="0" applyAlignment="1" applyBorder="1" applyFont="1">
      <alignment vertical="bottom"/>
    </xf>
    <xf borderId="24" fillId="16" fontId="52" numFmtId="0" xfId="0" applyAlignment="1" applyBorder="1" applyFont="1">
      <alignment horizontal="center" vertical="bottom"/>
    </xf>
    <xf borderId="0" fillId="0" fontId="53" numFmtId="0" xfId="0" applyAlignment="1" applyFont="1">
      <alignment vertical="bottom"/>
    </xf>
    <xf borderId="32" fillId="0" fontId="5" numFmtId="164" xfId="0" applyAlignment="1" applyBorder="1" applyFont="1" applyNumberFormat="1">
      <alignment vertical="bottom"/>
    </xf>
    <xf borderId="34" fillId="0" fontId="5" numFmtId="0" xfId="0" applyAlignment="1" applyBorder="1" applyFont="1">
      <alignment vertical="bottom"/>
    </xf>
    <xf borderId="31" fillId="0" fontId="17" numFmtId="164" xfId="0" applyAlignment="1" applyBorder="1" applyFont="1" applyNumberFormat="1">
      <alignment horizontal="center" vertical="bottom"/>
    </xf>
    <xf borderId="14" fillId="0" fontId="17" numFmtId="164" xfId="0" applyAlignment="1" applyBorder="1" applyFont="1" applyNumberFormat="1">
      <alignment vertical="bottom"/>
    </xf>
    <xf borderId="15" fillId="0" fontId="5" numFmtId="164" xfId="0" applyAlignment="1" applyBorder="1" applyFont="1" applyNumberFormat="1">
      <alignment vertical="bottom"/>
    </xf>
    <xf borderId="18" fillId="0" fontId="17" numFmtId="164" xfId="0" applyAlignment="1" applyBorder="1" applyFont="1" applyNumberFormat="1">
      <alignment horizontal="center" readingOrder="0" vertical="bottom"/>
    </xf>
    <xf borderId="0" fillId="0" fontId="5" numFmtId="4" xfId="0" applyAlignment="1" applyFont="1" applyNumberFormat="1">
      <alignment vertical="bottom"/>
    </xf>
    <xf borderId="0" fillId="0" fontId="5" numFmtId="2" xfId="0" applyAlignment="1" applyFont="1" applyNumberFormat="1">
      <alignment vertical="bottom"/>
    </xf>
    <xf borderId="31" fillId="0" fontId="5" numFmtId="4" xfId="0" applyAlignment="1" applyBorder="1" applyFont="1" applyNumberFormat="1">
      <alignment horizontal="center" vertical="bottom"/>
    </xf>
    <xf borderId="9" fillId="0" fontId="15" numFmtId="4" xfId="0" applyAlignment="1" applyBorder="1" applyFont="1" applyNumberFormat="1">
      <alignment horizontal="center" vertical="bottom"/>
    </xf>
    <xf borderId="31" fillId="0" fontId="51" numFmtId="2" xfId="0" applyAlignment="1" applyBorder="1" applyFont="1" applyNumberFormat="1">
      <alignment horizontal="center" vertical="bottom"/>
    </xf>
    <xf borderId="9" fillId="0" fontId="17" numFmtId="2" xfId="0" applyAlignment="1" applyBorder="1" applyFont="1" applyNumberFormat="1">
      <alignment horizontal="center" vertical="bottom"/>
    </xf>
    <xf borderId="31" fillId="0" fontId="17" numFmtId="2" xfId="0" applyAlignment="1" applyBorder="1" applyFont="1" applyNumberFormat="1">
      <alignment horizontal="center" vertical="bottom"/>
    </xf>
    <xf borderId="0" fillId="0" fontId="54" numFmtId="0" xfId="0" applyAlignment="1" applyFont="1">
      <alignment vertical="bottom"/>
    </xf>
    <xf borderId="31" fillId="0" fontId="5" numFmtId="0" xfId="0" applyAlignment="1" applyBorder="1" applyFont="1">
      <alignment horizontal="center" vertical="bottom"/>
    </xf>
    <xf borderId="0" fillId="0" fontId="5" numFmtId="0" xfId="0" applyAlignment="1" applyFont="1">
      <alignment readingOrder="0" vertical="bottom"/>
    </xf>
    <xf borderId="0" fillId="0" fontId="55" numFmtId="0" xfId="0" applyAlignment="1" applyFont="1">
      <alignment vertical="bottom"/>
    </xf>
    <xf borderId="31" fillId="0" fontId="55" numFmtId="10" xfId="0" applyAlignment="1" applyBorder="1" applyFont="1" applyNumberFormat="1">
      <alignment horizontal="center" vertical="bottom"/>
    </xf>
    <xf borderId="0" fillId="0" fontId="50" numFmtId="0" xfId="0" applyAlignment="1" applyFont="1">
      <alignment vertical="bottom"/>
    </xf>
    <xf borderId="31" fillId="0" fontId="56" numFmtId="2" xfId="0" applyAlignment="1" applyBorder="1" applyFont="1" applyNumberFormat="1">
      <alignment horizontal="center" vertical="bottom"/>
    </xf>
    <xf borderId="20" fillId="0" fontId="10" numFmtId="0" xfId="0" applyBorder="1" applyFont="1"/>
    <xf borderId="35" fillId="0" fontId="56" numFmtId="2" xfId="0" applyAlignment="1" applyBorder="1" applyFont="1" applyNumberFormat="1">
      <alignment horizontal="center" vertical="bottom"/>
    </xf>
    <xf borderId="0" fillId="13" fontId="51" numFmtId="0" xfId="0" applyAlignment="1" applyFont="1">
      <alignment vertical="bottom"/>
    </xf>
    <xf borderId="0" fillId="13" fontId="5" numFmtId="10" xfId="0" applyAlignment="1" applyFont="1" applyNumberFormat="1">
      <alignment vertical="bottom"/>
    </xf>
    <xf borderId="0" fillId="13" fontId="17" numFmtId="164" xfId="0" applyAlignment="1" applyFont="1" applyNumberFormat="1">
      <alignment horizontal="center" vertical="bottom"/>
    </xf>
    <xf borderId="0" fillId="13" fontId="5" numFmtId="0" xfId="0" applyAlignment="1" applyFont="1">
      <alignment vertical="bottom"/>
    </xf>
    <xf borderId="0" fillId="0" fontId="5" numFmtId="10" xfId="0" applyAlignment="1" applyFont="1" applyNumberFormat="1">
      <alignment horizontal="center" vertical="bottom"/>
    </xf>
    <xf borderId="0" fillId="21" fontId="17" numFmtId="0" xfId="0" applyAlignment="1" applyFill="1" applyFont="1">
      <alignment vertical="bottom"/>
    </xf>
    <xf borderId="0" fillId="21" fontId="5" numFmtId="0" xfId="0" applyAlignment="1" applyFont="1">
      <alignment vertical="bottom"/>
    </xf>
    <xf borderId="0" fillId="21" fontId="5" numFmtId="10" xfId="0" applyAlignment="1" applyFont="1" applyNumberFormat="1">
      <alignment vertical="bottom"/>
    </xf>
    <xf borderId="0" fillId="7" fontId="17" numFmtId="10" xfId="0" applyAlignment="1" applyFont="1" applyNumberFormat="1">
      <alignment horizontal="center" vertical="bottom"/>
    </xf>
    <xf borderId="0" fillId="0" fontId="17" numFmtId="10" xfId="0" applyAlignment="1" applyFont="1" applyNumberFormat="1">
      <alignment horizontal="center" vertical="bottom"/>
    </xf>
    <xf borderId="0" fillId="11" fontId="5" numFmtId="10" xfId="0" applyAlignment="1" applyFont="1" applyNumberFormat="1">
      <alignment vertical="bottom"/>
    </xf>
    <xf borderId="0" fillId="18" fontId="17" numFmtId="10" xfId="0" applyAlignment="1" applyFont="1" applyNumberFormat="1">
      <alignment horizontal="center" vertical="bottom"/>
    </xf>
    <xf borderId="0" fillId="2" fontId="17" numFmtId="0" xfId="0" applyAlignment="1" applyFont="1">
      <alignment vertical="bottom"/>
    </xf>
    <xf borderId="0" fillId="2" fontId="5" numFmtId="0" xfId="0" applyAlignment="1" applyFont="1">
      <alignment vertical="bottom"/>
    </xf>
    <xf borderId="0" fillId="2" fontId="5" numFmtId="10" xfId="0" applyAlignment="1" applyFont="1" applyNumberFormat="1">
      <alignment vertical="bottom"/>
    </xf>
    <xf borderId="0" fillId="22" fontId="17" numFmtId="10" xfId="0" applyAlignment="1" applyFill="1" applyFont="1" applyNumberFormat="1">
      <alignment horizontal="center" vertical="bottom"/>
    </xf>
    <xf borderId="0" fillId="0" fontId="5" numFmtId="166" xfId="0" applyAlignment="1" applyFont="1" applyNumberFormat="1">
      <alignment vertical="bottom"/>
    </xf>
    <xf borderId="0" fillId="11" fontId="5" numFmtId="166" xfId="0" applyAlignment="1" applyFont="1" applyNumberFormat="1">
      <alignment vertical="bottom"/>
    </xf>
    <xf borderId="36" fillId="0" fontId="5" numFmtId="0" xfId="0" applyAlignment="1" applyBorder="1" applyFont="1">
      <alignment vertical="bottom"/>
    </xf>
    <xf borderId="37" fillId="0" fontId="5" numFmtId="0" xfId="0" applyAlignment="1" applyBorder="1" applyFont="1">
      <alignment vertical="bottom"/>
    </xf>
    <xf borderId="37" fillId="0" fontId="5" numFmtId="166" xfId="0" applyAlignment="1" applyBorder="1" applyFont="1" applyNumberFormat="1">
      <alignment vertical="bottom"/>
    </xf>
    <xf borderId="38" fillId="0" fontId="5" numFmtId="0" xfId="0" applyAlignment="1" applyBorder="1" applyFont="1">
      <alignment vertical="bottom"/>
    </xf>
    <xf borderId="0" fillId="14" fontId="17" numFmtId="0" xfId="0" applyAlignment="1" applyFont="1">
      <alignment vertical="bottom"/>
    </xf>
    <xf borderId="0" fillId="14" fontId="17" numFmtId="164" xfId="0" applyAlignment="1" applyFont="1" applyNumberFormat="1">
      <alignment horizontal="center" vertical="bottom"/>
    </xf>
    <xf borderId="22" fillId="0" fontId="5" numFmtId="0" xfId="0" applyAlignment="1" applyBorder="1" applyFont="1">
      <alignment vertical="bottom"/>
    </xf>
    <xf borderId="5" fillId="14" fontId="17" numFmtId="0" xfId="0" applyAlignment="1" applyBorder="1" applyFont="1">
      <alignment vertical="bottom"/>
    </xf>
    <xf borderId="39" fillId="13" fontId="17" numFmtId="164" xfId="0" applyAlignment="1" applyBorder="1" applyFont="1" applyNumberFormat="1">
      <alignment horizontal="center" vertical="bottom"/>
    </xf>
    <xf borderId="23" fillId="0" fontId="5" numFmtId="0" xfId="0" applyAlignment="1" applyBorder="1" applyFont="1">
      <alignment vertical="bottom"/>
    </xf>
    <xf borderId="40" fillId="0" fontId="17" numFmtId="10" xfId="0" applyAlignment="1" applyBorder="1" applyFont="1" applyNumberFormat="1">
      <alignment horizontal="center" vertical="bottom"/>
    </xf>
    <xf borderId="0" fillId="7" fontId="50" numFmtId="10" xfId="0" applyAlignment="1" applyFont="1" applyNumberFormat="1">
      <alignment horizontal="center" vertical="bottom"/>
    </xf>
    <xf borderId="8" fillId="0" fontId="17" numFmtId="0" xfId="0" applyAlignment="1" applyBorder="1" applyFont="1">
      <alignment vertical="bottom"/>
    </xf>
    <xf borderId="40" fillId="7" fontId="50" numFmtId="10" xfId="0" applyAlignment="1" applyBorder="1" applyFont="1" applyNumberFormat="1">
      <alignment horizontal="center" vertical="bottom"/>
    </xf>
    <xf borderId="8" fillId="23" fontId="17" numFmtId="0" xfId="0" applyAlignment="1" applyBorder="1" applyFill="1" applyFont="1">
      <alignment vertical="bottom"/>
    </xf>
    <xf borderId="0" fillId="23" fontId="5" numFmtId="0" xfId="0" applyAlignment="1" applyFont="1">
      <alignment vertical="bottom"/>
    </xf>
    <xf borderId="40" fillId="23" fontId="17" numFmtId="10" xfId="0" applyAlignment="1" applyBorder="1" applyFont="1" applyNumberFormat="1">
      <alignment horizontal="center" vertical="bottom"/>
    </xf>
    <xf borderId="0" fillId="0" fontId="50" numFmtId="10" xfId="0" applyAlignment="1" applyFont="1" applyNumberFormat="1">
      <alignment horizontal="center" vertical="bottom"/>
    </xf>
    <xf borderId="40" fillId="0" fontId="50" numFmtId="10" xfId="0" applyAlignment="1" applyBorder="1" applyFont="1" applyNumberFormat="1">
      <alignment horizontal="center" vertical="bottom"/>
    </xf>
    <xf borderId="0" fillId="11" fontId="5" numFmtId="164" xfId="0" applyAlignment="1" applyFont="1" applyNumberFormat="1">
      <alignment vertical="bottom"/>
    </xf>
    <xf borderId="19" fillId="18" fontId="17" numFmtId="0" xfId="0" applyAlignment="1" applyBorder="1" applyFont="1">
      <alignment vertical="bottom"/>
    </xf>
    <xf borderId="20" fillId="18" fontId="5" numFmtId="0" xfId="0" applyAlignment="1" applyBorder="1" applyFont="1">
      <alignment vertical="bottom"/>
    </xf>
    <xf borderId="41" fillId="18" fontId="17" numFmtId="10" xfId="0" applyAlignment="1" applyBorder="1" applyFont="1" applyNumberFormat="1">
      <alignment horizontal="center" vertical="bottom"/>
    </xf>
    <xf borderId="39" fillId="14" fontId="17" numFmtId="164" xfId="0" applyAlignment="1" applyBorder="1" applyFont="1" applyNumberFormat="1">
      <alignment horizontal="center" vertical="bottom"/>
    </xf>
    <xf borderId="8" fillId="21" fontId="17" numFmtId="0" xfId="0" applyAlignment="1" applyBorder="1" applyFont="1">
      <alignment vertical="bottom"/>
    </xf>
    <xf borderId="8" fillId="11" fontId="17" numFmtId="0" xfId="0" applyAlignment="1" applyBorder="1" applyFont="1">
      <alignment vertical="bottom"/>
    </xf>
    <xf borderId="40" fillId="7" fontId="17" numFmtId="10" xfId="0" applyAlignment="1" applyBorder="1" applyFont="1" applyNumberFormat="1">
      <alignment horizontal="center" vertical="bottom"/>
    </xf>
    <xf borderId="8" fillId="24" fontId="17" numFmtId="0" xfId="0" applyAlignment="1" applyBorder="1" applyFill="1" applyFont="1">
      <alignment vertical="bottom"/>
    </xf>
    <xf borderId="0" fillId="24" fontId="5" numFmtId="0" xfId="0" applyAlignment="1" applyFont="1">
      <alignment vertical="bottom"/>
    </xf>
    <xf borderId="40" fillId="24" fontId="17" numFmtId="10" xfId="0" applyAlignment="1" applyBorder="1" applyFont="1" applyNumberFormat="1">
      <alignment horizontal="center" vertical="bottom"/>
    </xf>
    <xf borderId="8" fillId="2" fontId="17" numFmtId="0" xfId="0" applyAlignment="1" applyBorder="1" applyFont="1">
      <alignment vertical="bottom"/>
    </xf>
    <xf borderId="19" fillId="11" fontId="17" numFmtId="0" xfId="0" applyAlignment="1" applyBorder="1" applyFont="1">
      <alignment vertical="bottom"/>
    </xf>
    <xf borderId="19" fillId="25" fontId="17" numFmtId="0" xfId="0" applyAlignment="1" applyBorder="1" applyFill="1" applyFont="1">
      <alignment vertical="bottom"/>
    </xf>
    <xf borderId="20" fillId="25" fontId="5" numFmtId="0" xfId="0" applyAlignment="1" applyBorder="1" applyFont="1">
      <alignment vertical="bottom"/>
    </xf>
    <xf borderId="41" fillId="25" fontId="17" numFmtId="10" xfId="0" applyAlignment="1" applyBorder="1" applyFont="1" applyNumberFormat="1">
      <alignment horizontal="center" vertical="bottom"/>
    </xf>
    <xf borderId="42" fillId="0" fontId="5" numFmtId="0" xfId="0" applyAlignment="1" applyBorder="1" applyFont="1">
      <alignment vertical="bottom"/>
    </xf>
    <xf borderId="43" fillId="0" fontId="5" numFmtId="0" xfId="0" applyAlignment="1" applyBorder="1" applyFont="1">
      <alignment vertical="bottom"/>
    </xf>
    <xf borderId="44" fillId="0" fontId="5" numFmtId="0" xfId="0" applyAlignment="1" applyBorder="1" applyFont="1">
      <alignment vertical="bottom"/>
    </xf>
    <xf borderId="0" fillId="0" fontId="5" numFmtId="177" xfId="0" applyAlignment="1" applyFont="1" applyNumberFormat="1">
      <alignment vertical="bottom"/>
    </xf>
    <xf borderId="0" fillId="0" fontId="17" numFmtId="177" xfId="0" applyAlignment="1" applyFont="1" applyNumberFormat="1">
      <alignment horizontal="right" vertical="bottom"/>
    </xf>
    <xf borderId="0" fillId="0" fontId="17" numFmtId="0" xfId="0" applyAlignment="1" applyFont="1">
      <alignment horizontal="right" vertical="bottom"/>
    </xf>
    <xf borderId="0" fillId="0" fontId="57" numFmtId="0" xfId="0" applyAlignment="1" applyFont="1">
      <alignment horizontal="center" vertical="bottom"/>
    </xf>
    <xf borderId="0" fillId="0" fontId="57" numFmtId="10" xfId="0" applyAlignment="1" applyFont="1" applyNumberFormat="1">
      <alignment horizontal="right" vertical="bottom"/>
    </xf>
    <xf borderId="0" fillId="0" fontId="57" numFmtId="4" xfId="0" applyAlignment="1" applyFont="1" applyNumberFormat="1">
      <alignment horizontal="right" vertical="bottom"/>
    </xf>
    <xf borderId="0" fillId="0" fontId="5" numFmtId="176" xfId="0" applyAlignment="1" applyFont="1" applyNumberFormat="1">
      <alignment vertical="bottom"/>
    </xf>
    <xf borderId="0" fillId="0" fontId="58" numFmtId="176" xfId="0" applyAlignment="1" applyFont="1" applyNumberFormat="1">
      <alignment horizontal="center" vertical="bottom"/>
    </xf>
    <xf borderId="0" fillId="0" fontId="59" numFmtId="176" xfId="0" applyAlignment="1" applyFont="1" applyNumberFormat="1">
      <alignment horizontal="right" vertical="bottom"/>
    </xf>
    <xf borderId="36" fillId="0" fontId="58" numFmtId="176" xfId="0" applyAlignment="1" applyBorder="1" applyFont="1" applyNumberFormat="1">
      <alignment horizontal="center" vertical="bottom"/>
    </xf>
    <xf borderId="37" fillId="0" fontId="10" numFmtId="0" xfId="0" applyBorder="1" applyFont="1"/>
    <xf borderId="37" fillId="0" fontId="59" numFmtId="176" xfId="0" applyAlignment="1" applyBorder="1" applyFont="1" applyNumberFormat="1">
      <alignment horizontal="right" vertical="bottom"/>
    </xf>
    <xf borderId="38" fillId="0" fontId="59" numFmtId="176" xfId="0" applyAlignment="1" applyBorder="1" applyFont="1" applyNumberFormat="1">
      <alignment horizontal="right" vertical="bottom"/>
    </xf>
    <xf borderId="42" fillId="0" fontId="58" numFmtId="176" xfId="0" applyAlignment="1" applyBorder="1" applyFont="1" applyNumberFormat="1">
      <alignment horizontal="center" vertical="bottom"/>
    </xf>
    <xf borderId="43" fillId="0" fontId="10" numFmtId="0" xfId="0" applyBorder="1" applyFont="1"/>
    <xf borderId="43" fillId="0" fontId="60" numFmtId="176" xfId="0" applyAlignment="1" applyBorder="1" applyFont="1" applyNumberFormat="1">
      <alignment horizontal="right" vertical="bottom"/>
    </xf>
    <xf borderId="44" fillId="0" fontId="60" numFmtId="176" xfId="0" applyAlignment="1" applyBorder="1" applyFont="1" applyNumberFormat="1">
      <alignment horizontal="right" vertical="bottom"/>
    </xf>
    <xf borderId="43" fillId="0" fontId="59" numFmtId="176" xfId="0" applyAlignment="1" applyBorder="1" applyFont="1" applyNumberFormat="1">
      <alignment horizontal="right" vertical="bottom"/>
    </xf>
    <xf borderId="44" fillId="0" fontId="59" numFmtId="176" xfId="0" applyAlignment="1" applyBorder="1" applyFont="1" applyNumberFormat="1">
      <alignment horizontal="right" vertical="bottom"/>
    </xf>
    <xf borderId="0" fillId="0" fontId="58" numFmtId="0" xfId="0" applyAlignment="1" applyFont="1">
      <alignment horizontal="center" vertical="bottom"/>
    </xf>
    <xf borderId="0" fillId="0" fontId="60" numFmtId="10" xfId="0" applyAlignment="1" applyFont="1" applyNumberFormat="1">
      <alignment horizontal="right" vertical="bottom"/>
    </xf>
    <xf borderId="0" fillId="7" fontId="54" numFmtId="0" xfId="0" applyAlignment="1" applyFont="1">
      <alignment horizontal="center"/>
    </xf>
    <xf borderId="0" fillId="7" fontId="5" numFmtId="0" xfId="0" applyAlignment="1" applyFont="1">
      <alignment horizontal="center"/>
    </xf>
    <xf borderId="45" fillId="14" fontId="17" numFmtId="0" xfId="0" applyAlignment="1" applyBorder="1" applyFont="1">
      <alignment horizontal="center" vertical="bottom"/>
    </xf>
    <xf borderId="46" fillId="0" fontId="10" numFmtId="0" xfId="0" applyBorder="1" applyFont="1"/>
    <xf borderId="47" fillId="0" fontId="10" numFmtId="0" xfId="0" applyBorder="1" applyFont="1"/>
    <xf borderId="48" fillId="0" fontId="51" numFmtId="176" xfId="0" applyAlignment="1" applyBorder="1" applyFont="1" applyNumberFormat="1">
      <alignment horizontal="center" vertical="bottom"/>
    </xf>
    <xf borderId="0" fillId="0" fontId="17" numFmtId="176" xfId="0" applyAlignment="1" applyFont="1" applyNumberFormat="1">
      <alignment horizontal="right" vertical="bottom"/>
    </xf>
    <xf borderId="49" fillId="0" fontId="17" numFmtId="176" xfId="0" applyAlignment="1" applyBorder="1" applyFont="1" applyNumberFormat="1">
      <alignment horizontal="right" vertical="bottom"/>
    </xf>
    <xf borderId="48" fillId="0" fontId="5" numFmtId="176" xfId="0" applyAlignment="1" applyBorder="1" applyFont="1" applyNumberFormat="1">
      <alignment horizontal="center" vertical="bottom"/>
    </xf>
    <xf borderId="0" fillId="0" fontId="5" numFmtId="176" xfId="0" applyAlignment="1" applyFont="1" applyNumberFormat="1">
      <alignment horizontal="right" vertical="bottom"/>
    </xf>
    <xf borderId="49" fillId="0" fontId="5" numFmtId="176" xfId="0" applyAlignment="1" applyBorder="1" applyFont="1" applyNumberFormat="1">
      <alignment horizontal="right" vertical="bottom"/>
    </xf>
    <xf borderId="48" fillId="0" fontId="17" numFmtId="176" xfId="0" applyAlignment="1" applyBorder="1" applyFont="1" applyNumberFormat="1">
      <alignment horizontal="center" vertical="bottom"/>
    </xf>
    <xf borderId="50" fillId="0" fontId="61" numFmtId="10" xfId="0" applyAlignment="1" applyBorder="1" applyFont="1" applyNumberFormat="1">
      <alignment horizontal="center" vertical="bottom"/>
    </xf>
    <xf borderId="51" fillId="0" fontId="10" numFmtId="0" xfId="0" applyBorder="1" applyFont="1"/>
    <xf borderId="51" fillId="0" fontId="61" numFmtId="10" xfId="0" applyAlignment="1" applyBorder="1" applyFont="1" applyNumberFormat="1">
      <alignment horizontal="right" vertical="bottom"/>
    </xf>
    <xf borderId="52" fillId="0" fontId="61" numFmtId="10" xfId="0" applyAlignment="1" applyBorder="1" applyFont="1" applyNumberFormat="1">
      <alignment horizontal="right" vertical="bottom"/>
    </xf>
    <xf borderId="18" fillId="0" fontId="17" numFmtId="164" xfId="0" applyAlignment="1" applyBorder="1" applyFont="1" applyNumberFormat="1">
      <alignment horizontal="center" vertical="bottom"/>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904875</xdr:colOff>
      <xdr:row>232</xdr:row>
      <xdr:rowOff>47625</xdr:rowOff>
    </xdr:from>
    <xdr:ext cx="7743825" cy="3400425"/>
    <xdr:sp>
      <xdr:nvSpPr>
        <xdr:cNvPr id="3" name="Shape 3"/>
        <xdr:cNvSpPr txBox="1"/>
      </xdr:nvSpPr>
      <xdr:spPr>
        <a:xfrm>
          <a:off x="1478850" y="2084550"/>
          <a:ext cx="7734300" cy="3390900"/>
        </a:xfrm>
        <a:prstGeom prst="rect">
          <a:avLst/>
        </a:prstGeom>
        <a:solidFill>
          <a:srgbClr val="BF9000"/>
        </a:solidFill>
        <a:ln>
          <a:noFill/>
        </a:ln>
      </xdr:spPr>
      <xdr:txBody>
        <a:bodyPr anchorCtr="0" anchor="t" bIns="91425" lIns="91425" spcFirstLastPara="1" rIns="91425" wrap="square" tIns="91425">
          <a:noAutofit/>
        </a:bodyPr>
        <a:lstStyle/>
        <a:p>
          <a:pPr indent="0" lvl="0" marL="0" rtl="0" algn="l">
            <a:spcBef>
              <a:spcPts val="0"/>
            </a:spcBef>
            <a:spcAft>
              <a:spcPts val="0"/>
            </a:spcAft>
            <a:buClr>
              <a:schemeClr val="lt1"/>
            </a:buClr>
            <a:buSzPts val="1100"/>
            <a:buFont typeface="Arial"/>
            <a:buNone/>
          </a:pPr>
          <a:r>
            <a:rPr lang="en-US" sz="1100">
              <a:solidFill>
                <a:schemeClr val="lt1"/>
              </a:solidFill>
            </a:rPr>
            <a:t>Nuestra fórmula de </a:t>
          </a:r>
          <a:r>
            <a:rPr b="1" lang="en-US" sz="1100">
              <a:solidFill>
                <a:schemeClr val="lt1"/>
              </a:solidFill>
            </a:rPr>
            <a:t>valoración intrínseca (Valoración ABYA)</a:t>
          </a:r>
          <a:r>
            <a:rPr lang="en-US" sz="1100">
              <a:solidFill>
                <a:schemeClr val="lt1"/>
              </a:solidFill>
            </a:rPr>
            <a:t> será; </a:t>
          </a:r>
          <a:r>
            <a:rPr b="1" lang="en-US" sz="1100" u="sng">
              <a:solidFill>
                <a:schemeClr val="lt1"/>
              </a:solidFill>
            </a:rPr>
            <a:t>Valor intrínseco/acción =(Valor En libros/acción) x Múltiplo ABYA</a:t>
          </a:r>
          <a:endParaRPr sz="1100"/>
        </a:p>
        <a:p>
          <a:pPr indent="0" lvl="0" marL="0" rtl="0" algn="l">
            <a:spcBef>
              <a:spcPts val="0"/>
            </a:spcBef>
            <a:spcAft>
              <a:spcPts val="0"/>
            </a:spcAft>
            <a:buClr>
              <a:schemeClr val="lt1"/>
            </a:buClr>
            <a:buSzPts val="1100"/>
            <a:buFont typeface="Arial"/>
            <a:buNone/>
          </a:pPr>
          <a:br>
            <a:rPr lang="en-US" sz="1100">
              <a:solidFill>
                <a:schemeClr val="lt1"/>
              </a:solidFill>
            </a:rPr>
          </a:br>
          <a:r>
            <a:rPr lang="en-US" sz="1100">
              <a:solidFill>
                <a:schemeClr val="lt1"/>
              </a:solidFill>
            </a:rPr>
            <a:t>Donde:</a:t>
          </a:r>
          <a:endParaRPr sz="1100"/>
        </a:p>
        <a:p>
          <a:pPr indent="-298450" lvl="0" marL="457200" rtl="0" algn="l">
            <a:spcBef>
              <a:spcPts val="0"/>
            </a:spcBef>
            <a:spcAft>
              <a:spcPts val="0"/>
            </a:spcAft>
            <a:buClr>
              <a:schemeClr val="lt1"/>
            </a:buClr>
            <a:buSzPts val="1100"/>
            <a:buFont typeface="Arial"/>
            <a:buChar char="-"/>
          </a:pPr>
          <a:r>
            <a:rPr lang="en-US" sz="1100">
              <a:solidFill>
                <a:schemeClr val="lt1"/>
              </a:solidFill>
            </a:rPr>
            <a:t>Valor en libros/acción = Equity/ acciones diluidas en circulación. </a:t>
          </a:r>
          <a:endParaRPr sz="1100">
            <a:solidFill>
              <a:schemeClr val="lt1"/>
            </a:solidFill>
          </a:endParaRPr>
        </a:p>
        <a:p>
          <a:pPr indent="-298450" lvl="0" marL="457200" rtl="0" algn="l">
            <a:spcBef>
              <a:spcPts val="0"/>
            </a:spcBef>
            <a:spcAft>
              <a:spcPts val="0"/>
            </a:spcAft>
            <a:buClr>
              <a:schemeClr val="lt1"/>
            </a:buClr>
            <a:buSzPts val="1100"/>
            <a:buFont typeface="Arial"/>
            <a:buChar char="-"/>
          </a:pPr>
          <a:r>
            <a:rPr b="1" lang="en-US" sz="1100">
              <a:solidFill>
                <a:schemeClr val="lt1"/>
              </a:solidFill>
            </a:rPr>
            <a:t>Múltiplo ABYA de seguridad = [(ROE- k)/(CE - k)], </a:t>
          </a:r>
          <a:r>
            <a:rPr lang="en-US" sz="1100">
              <a:solidFill>
                <a:schemeClr val="lt1"/>
              </a:solidFill>
            </a:rPr>
            <a:t>siendo el ROE seleccionado el generado por la compañía en el último año de estimaciones y siendo “k” la tasa de crecimiento perenne del grupo.</a:t>
          </a:r>
          <a:endParaRPr sz="1100">
            <a:solidFill>
              <a:schemeClr val="lt1"/>
            </a:solidFill>
          </a:endParaRPr>
        </a:p>
        <a:p>
          <a:pPr indent="0" lvl="0" marL="457200" rtl="0" algn="l">
            <a:spcBef>
              <a:spcPts val="0"/>
            </a:spcBef>
            <a:spcAft>
              <a:spcPts val="0"/>
            </a:spcAft>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Esta metodología pretende premiar la capacidad de creación de valor de la empresa en términos de retornos sobre el  patrimonio neto, que es en lo que participamos como accionistas. </a:t>
          </a:r>
          <a:endParaRPr b="1" sz="1100">
            <a:solidFill>
              <a:schemeClr val="lt1"/>
            </a:solidFill>
          </a:endParaRPr>
        </a:p>
        <a:p>
          <a:pPr indent="0" lvl="0" marL="0" rtl="0" algn="l">
            <a:spcBef>
              <a:spcPts val="0"/>
            </a:spcBef>
            <a:spcAft>
              <a:spcPts val="0"/>
            </a:spcAft>
            <a:buSzPts val="1100"/>
            <a:buFont typeface="Arial"/>
            <a:buNone/>
          </a:pPr>
          <a:r>
            <a:t/>
          </a:r>
          <a:endParaRPr b="1"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El Rango bajo </a:t>
          </a:r>
          <a:r>
            <a:rPr lang="en-US" sz="1100">
              <a:solidFill>
                <a:schemeClr val="lt1"/>
              </a:solidFill>
            </a:rPr>
            <a:t>de la valoración se calcula añadiendo a la fórmula un grado de certidumbre del 85% asumiendo un rango de error en las proyecciones de hasta el 15%.</a:t>
          </a:r>
          <a:endParaRPr sz="1100">
            <a:solidFill>
              <a:schemeClr val="lt1"/>
            </a:solidFill>
          </a:endParaRPr>
        </a:p>
        <a:p>
          <a:pPr indent="0" lvl="0" marL="0" rtl="0" algn="l">
            <a:spcBef>
              <a:spcPts val="0"/>
            </a:spcBef>
            <a:spcAft>
              <a:spcPts val="0"/>
            </a:spcAft>
            <a:buClr>
              <a:schemeClr val="lt1"/>
            </a:buClr>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Así, el Múltiplo ABYA de seguridad = [(ROE- k)/(CE - k)]* נ</a:t>
          </a:r>
          <a:r>
            <a:rPr lang="en-US" sz="1100">
              <a:solidFill>
                <a:schemeClr val="lt1"/>
              </a:solidFill>
            </a:rPr>
            <a:t> ,  siendo </a:t>
          </a:r>
          <a:r>
            <a:rPr b="1" lang="en-US" sz="1100">
              <a:solidFill>
                <a:schemeClr val="lt1"/>
              </a:solidFill>
            </a:rPr>
            <a:t>נ</a:t>
          </a:r>
          <a:r>
            <a:rPr lang="en-US" sz="1100">
              <a:solidFill>
                <a:schemeClr val="lt1"/>
              </a:solidFill>
            </a:rPr>
            <a:t>  el grado de Certidumbre (o confianza) resultante del </a:t>
          </a:r>
          <a:r>
            <a:rPr b="1" lang="en-US" sz="1100" u="sng">
              <a:solidFill>
                <a:schemeClr val="lt1"/>
              </a:solidFill>
            </a:rPr>
            <a:t>promedio</a:t>
          </a:r>
          <a:r>
            <a:rPr lang="en-US" sz="1100">
              <a:solidFill>
                <a:schemeClr val="lt1"/>
              </a:solidFill>
            </a:rPr>
            <a:t> de grados de certidumbre de sucesos de los eventos negativos (estandarizado al 85%) y siendo el ROE seleccionado el generado por la compañía en el último año de estimaciones y siendo “k” la tasa de crecimiento perenne del grupo.</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904875</xdr:colOff>
      <xdr:row>232</xdr:row>
      <xdr:rowOff>47625</xdr:rowOff>
    </xdr:from>
    <xdr:ext cx="7743825" cy="3400425"/>
    <xdr:sp>
      <xdr:nvSpPr>
        <xdr:cNvPr id="3" name="Shape 3"/>
        <xdr:cNvSpPr txBox="1"/>
      </xdr:nvSpPr>
      <xdr:spPr>
        <a:xfrm>
          <a:off x="1478850" y="2084550"/>
          <a:ext cx="7734300" cy="3390900"/>
        </a:xfrm>
        <a:prstGeom prst="rect">
          <a:avLst/>
        </a:prstGeom>
        <a:solidFill>
          <a:srgbClr val="BF9000"/>
        </a:solidFill>
        <a:ln>
          <a:noFill/>
        </a:ln>
      </xdr:spPr>
      <xdr:txBody>
        <a:bodyPr anchorCtr="0" anchor="t" bIns="91425" lIns="91425" spcFirstLastPara="1" rIns="91425" wrap="square" tIns="91425">
          <a:noAutofit/>
        </a:bodyPr>
        <a:lstStyle/>
        <a:p>
          <a:pPr indent="0" lvl="0" marL="0" rtl="0" algn="l">
            <a:spcBef>
              <a:spcPts val="0"/>
            </a:spcBef>
            <a:spcAft>
              <a:spcPts val="0"/>
            </a:spcAft>
            <a:buClr>
              <a:schemeClr val="lt1"/>
            </a:buClr>
            <a:buSzPts val="1100"/>
            <a:buFont typeface="Arial"/>
            <a:buNone/>
          </a:pPr>
          <a:r>
            <a:rPr lang="en-US" sz="1100">
              <a:solidFill>
                <a:schemeClr val="lt1"/>
              </a:solidFill>
            </a:rPr>
            <a:t>Nuestra fórmula de </a:t>
          </a:r>
          <a:r>
            <a:rPr b="1" lang="en-US" sz="1100">
              <a:solidFill>
                <a:schemeClr val="lt1"/>
              </a:solidFill>
            </a:rPr>
            <a:t>valoración intrínseca (Valoración ABYA)</a:t>
          </a:r>
          <a:r>
            <a:rPr lang="en-US" sz="1100">
              <a:solidFill>
                <a:schemeClr val="lt1"/>
              </a:solidFill>
            </a:rPr>
            <a:t> será; </a:t>
          </a:r>
          <a:r>
            <a:rPr b="1" lang="en-US" sz="1100" u="sng">
              <a:solidFill>
                <a:schemeClr val="lt1"/>
              </a:solidFill>
            </a:rPr>
            <a:t>Valor intrínseco/acción =(Valor En libros/acción) x Múltiplo ABYA</a:t>
          </a:r>
          <a:endParaRPr sz="1100"/>
        </a:p>
        <a:p>
          <a:pPr indent="0" lvl="0" marL="0" rtl="0" algn="l">
            <a:spcBef>
              <a:spcPts val="0"/>
            </a:spcBef>
            <a:spcAft>
              <a:spcPts val="0"/>
            </a:spcAft>
            <a:buClr>
              <a:schemeClr val="lt1"/>
            </a:buClr>
            <a:buSzPts val="1100"/>
            <a:buFont typeface="Arial"/>
            <a:buNone/>
          </a:pPr>
          <a:br>
            <a:rPr lang="en-US" sz="1100">
              <a:solidFill>
                <a:schemeClr val="lt1"/>
              </a:solidFill>
            </a:rPr>
          </a:br>
          <a:r>
            <a:rPr lang="en-US" sz="1100">
              <a:solidFill>
                <a:schemeClr val="lt1"/>
              </a:solidFill>
            </a:rPr>
            <a:t>Donde:</a:t>
          </a:r>
          <a:endParaRPr sz="1100"/>
        </a:p>
        <a:p>
          <a:pPr indent="-298450" lvl="0" marL="457200" rtl="0" algn="l">
            <a:spcBef>
              <a:spcPts val="0"/>
            </a:spcBef>
            <a:spcAft>
              <a:spcPts val="0"/>
            </a:spcAft>
            <a:buClr>
              <a:schemeClr val="lt1"/>
            </a:buClr>
            <a:buSzPts val="1100"/>
            <a:buFont typeface="Arial"/>
            <a:buChar char="-"/>
          </a:pPr>
          <a:r>
            <a:rPr lang="en-US" sz="1100">
              <a:solidFill>
                <a:schemeClr val="lt1"/>
              </a:solidFill>
            </a:rPr>
            <a:t>Valor en libros/acción = Equity/ acciones diluidas en circulación. </a:t>
          </a:r>
          <a:endParaRPr sz="1100">
            <a:solidFill>
              <a:schemeClr val="lt1"/>
            </a:solidFill>
          </a:endParaRPr>
        </a:p>
        <a:p>
          <a:pPr indent="-298450" lvl="0" marL="457200" rtl="0" algn="l">
            <a:spcBef>
              <a:spcPts val="0"/>
            </a:spcBef>
            <a:spcAft>
              <a:spcPts val="0"/>
            </a:spcAft>
            <a:buClr>
              <a:schemeClr val="lt1"/>
            </a:buClr>
            <a:buSzPts val="1100"/>
            <a:buFont typeface="Arial"/>
            <a:buChar char="-"/>
          </a:pPr>
          <a:r>
            <a:rPr b="1" lang="en-US" sz="1100">
              <a:solidFill>
                <a:schemeClr val="lt1"/>
              </a:solidFill>
            </a:rPr>
            <a:t>Múltiplo ABYA de seguridad = [(ROE- k)/(CE - k)], </a:t>
          </a:r>
          <a:r>
            <a:rPr lang="en-US" sz="1100">
              <a:solidFill>
                <a:schemeClr val="lt1"/>
              </a:solidFill>
            </a:rPr>
            <a:t>siendo el ROE seleccionado el generado por la compañía en el último año de estimaciones y siendo “k” la tasa de crecimiento perenne del grupo.</a:t>
          </a:r>
          <a:endParaRPr sz="1100">
            <a:solidFill>
              <a:schemeClr val="lt1"/>
            </a:solidFill>
          </a:endParaRPr>
        </a:p>
        <a:p>
          <a:pPr indent="0" lvl="0" marL="457200" rtl="0" algn="l">
            <a:spcBef>
              <a:spcPts val="0"/>
            </a:spcBef>
            <a:spcAft>
              <a:spcPts val="0"/>
            </a:spcAft>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Esta metodología pretende premiar la capacidad de creación de valor de la empresa en términos de retornos sobre el  patrimonio neto, que es en lo que participamos como accionistas. </a:t>
          </a:r>
          <a:endParaRPr b="1" sz="1100">
            <a:solidFill>
              <a:schemeClr val="lt1"/>
            </a:solidFill>
          </a:endParaRPr>
        </a:p>
        <a:p>
          <a:pPr indent="0" lvl="0" marL="0" rtl="0" algn="l">
            <a:spcBef>
              <a:spcPts val="0"/>
            </a:spcBef>
            <a:spcAft>
              <a:spcPts val="0"/>
            </a:spcAft>
            <a:buSzPts val="1100"/>
            <a:buFont typeface="Arial"/>
            <a:buNone/>
          </a:pPr>
          <a:r>
            <a:t/>
          </a:r>
          <a:endParaRPr b="1"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El Rango bajo </a:t>
          </a:r>
          <a:r>
            <a:rPr lang="en-US" sz="1100">
              <a:solidFill>
                <a:schemeClr val="lt1"/>
              </a:solidFill>
            </a:rPr>
            <a:t>de la valoración se calcula añadiendo a la fórmula un grado de certidumbre del 85% asumiendo un rango de error en las proyecciones de hasta el 15%.</a:t>
          </a:r>
          <a:endParaRPr sz="1100">
            <a:solidFill>
              <a:schemeClr val="lt1"/>
            </a:solidFill>
          </a:endParaRPr>
        </a:p>
        <a:p>
          <a:pPr indent="0" lvl="0" marL="0" rtl="0" algn="l">
            <a:spcBef>
              <a:spcPts val="0"/>
            </a:spcBef>
            <a:spcAft>
              <a:spcPts val="0"/>
            </a:spcAft>
            <a:buClr>
              <a:schemeClr val="lt1"/>
            </a:buClr>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Así, el Múltiplo ABYA de seguridad = [(ROE- k)/(CE - k)]* נ</a:t>
          </a:r>
          <a:r>
            <a:rPr lang="en-US" sz="1100">
              <a:solidFill>
                <a:schemeClr val="lt1"/>
              </a:solidFill>
            </a:rPr>
            <a:t> ,  siendo </a:t>
          </a:r>
          <a:r>
            <a:rPr b="1" lang="en-US" sz="1100">
              <a:solidFill>
                <a:schemeClr val="lt1"/>
              </a:solidFill>
            </a:rPr>
            <a:t>נ</a:t>
          </a:r>
          <a:r>
            <a:rPr lang="en-US" sz="1100">
              <a:solidFill>
                <a:schemeClr val="lt1"/>
              </a:solidFill>
            </a:rPr>
            <a:t>  el grado de Certidumbre (o confianza) resultante del </a:t>
          </a:r>
          <a:r>
            <a:rPr b="1" lang="en-US" sz="1100" u="sng">
              <a:solidFill>
                <a:schemeClr val="lt1"/>
              </a:solidFill>
            </a:rPr>
            <a:t>promedio</a:t>
          </a:r>
          <a:r>
            <a:rPr lang="en-US" sz="1100">
              <a:solidFill>
                <a:schemeClr val="lt1"/>
              </a:solidFill>
            </a:rPr>
            <a:t> de grados de certidumbre de sucesos de los eventos negativos (estandarizado al 85%) y siendo el ROE seleccionado el generado por la compañía en el último año de estimaciones y siendo “k” la tasa de crecimiento perenne del grupo.</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outlineLevelRow="1"/>
  <cols>
    <col customWidth="1" min="1" max="1" width="12.5"/>
    <col customWidth="1" min="2" max="2" width="2.0"/>
    <col customWidth="1" min="3" max="3" width="32.5"/>
    <col customWidth="1" hidden="1" min="4" max="9" width="12.5"/>
    <col customWidth="1" min="10" max="43" width="12.5"/>
  </cols>
  <sheetData>
    <row r="1" ht="15.75" customHeight="1">
      <c r="A1" s="1" t="s">
        <v>0</v>
      </c>
      <c r="B1" s="2"/>
      <c r="C1" s="2"/>
      <c r="D1" s="3"/>
      <c r="E1" s="4">
        <v>2013.0</v>
      </c>
      <c r="F1" s="4">
        <v>2014.0</v>
      </c>
      <c r="G1" s="4">
        <v>2015.0</v>
      </c>
      <c r="H1" s="4">
        <v>2016.0</v>
      </c>
      <c r="I1" s="4">
        <v>2017.0</v>
      </c>
      <c r="J1" s="5"/>
      <c r="K1" s="5">
        <v>2020.0</v>
      </c>
      <c r="L1" s="5">
        <v>2021.0</v>
      </c>
      <c r="M1" s="5">
        <v>2022.0</v>
      </c>
      <c r="N1" s="5">
        <v>2023.0</v>
      </c>
      <c r="O1" s="5">
        <v>2024.0</v>
      </c>
      <c r="P1" s="6">
        <v>2025.0</v>
      </c>
      <c r="Q1" s="6">
        <v>2026.0</v>
      </c>
      <c r="R1" s="6">
        <v>2027.0</v>
      </c>
      <c r="S1" s="6"/>
      <c r="T1" s="7"/>
      <c r="U1" s="7"/>
      <c r="V1" s="8"/>
      <c r="W1" s="9"/>
    </row>
    <row r="2" ht="15.75" customHeight="1">
      <c r="A2" s="10"/>
      <c r="B2" s="10"/>
      <c r="C2" s="11"/>
      <c r="D2" s="10" t="s">
        <v>1</v>
      </c>
      <c r="E2" s="11"/>
      <c r="F2" s="11"/>
      <c r="G2" s="11"/>
      <c r="H2" s="11"/>
      <c r="I2" s="11"/>
      <c r="J2" s="11"/>
      <c r="K2" s="11"/>
      <c r="L2" s="11"/>
      <c r="M2" s="11"/>
      <c r="N2" s="11"/>
      <c r="O2" s="11"/>
      <c r="P2" s="11"/>
      <c r="Q2" s="11"/>
      <c r="R2" s="11"/>
      <c r="V2" s="8"/>
    </row>
    <row r="3" ht="15.75" customHeight="1">
      <c r="A3" s="11"/>
      <c r="B3" s="11"/>
      <c r="C3" s="12" t="s">
        <v>2</v>
      </c>
      <c r="K3" s="11"/>
      <c r="L3" s="11"/>
      <c r="M3" s="11"/>
      <c r="N3" s="11"/>
      <c r="O3" s="11"/>
      <c r="P3" s="11"/>
      <c r="Q3" s="12" t="s">
        <v>3</v>
      </c>
      <c r="T3" s="12"/>
      <c r="U3" s="12"/>
      <c r="V3" s="8"/>
    </row>
    <row r="4" ht="15.75" customHeight="1">
      <c r="A4" s="13"/>
      <c r="B4" s="14" t="s">
        <v>4</v>
      </c>
      <c r="C4" s="15"/>
      <c r="D4" s="15"/>
      <c r="E4" s="15"/>
      <c r="F4" s="15"/>
      <c r="G4" s="15"/>
      <c r="H4" s="15"/>
      <c r="I4" s="15"/>
      <c r="J4" s="15"/>
      <c r="K4" s="15"/>
      <c r="L4" s="15"/>
      <c r="M4" s="15"/>
      <c r="N4" s="15"/>
      <c r="O4" s="15"/>
      <c r="P4" s="15"/>
      <c r="Q4" s="15"/>
      <c r="R4" s="15"/>
      <c r="S4" s="15"/>
      <c r="T4" s="13"/>
      <c r="U4" s="13"/>
      <c r="V4" s="8"/>
    </row>
    <row r="5" ht="15.75" customHeight="1">
      <c r="A5" s="16"/>
      <c r="B5" s="16"/>
      <c r="C5" s="16" t="s">
        <v>5</v>
      </c>
      <c r="D5" s="17">
        <v>365.0</v>
      </c>
      <c r="E5" s="11"/>
      <c r="F5" s="11"/>
      <c r="G5" s="11"/>
      <c r="H5" s="11"/>
      <c r="I5" s="11"/>
      <c r="J5" s="11"/>
      <c r="K5" s="11"/>
      <c r="L5" s="11"/>
      <c r="M5" s="11"/>
      <c r="N5" s="11"/>
      <c r="O5" s="11"/>
      <c r="P5" s="11"/>
      <c r="Q5" s="11"/>
      <c r="R5" s="11"/>
      <c r="V5" s="8"/>
    </row>
    <row r="6" ht="15.75" customHeight="1">
      <c r="A6" s="1"/>
      <c r="B6" s="18"/>
      <c r="C6" s="18"/>
      <c r="D6" s="19"/>
      <c r="E6" s="20">
        <v>2013.0</v>
      </c>
      <c r="F6" s="20">
        <v>2014.0</v>
      </c>
      <c r="G6" s="20">
        <v>2015.0</v>
      </c>
      <c r="H6" s="20">
        <v>2016.0</v>
      </c>
      <c r="I6" s="20">
        <v>2017.0</v>
      </c>
      <c r="J6" s="20">
        <v>2018.0</v>
      </c>
      <c r="K6" s="21">
        <v>2019.0</v>
      </c>
      <c r="L6" s="21">
        <v>2020.0</v>
      </c>
      <c r="M6" s="21">
        <v>2021.0</v>
      </c>
      <c r="N6" s="21">
        <v>2022.0</v>
      </c>
      <c r="O6" s="21">
        <v>2023.0</v>
      </c>
      <c r="P6" s="21">
        <v>2024.0</v>
      </c>
      <c r="Q6" s="22" t="s">
        <v>6</v>
      </c>
      <c r="R6" s="22" t="s">
        <v>7</v>
      </c>
      <c r="S6" s="22" t="s">
        <v>8</v>
      </c>
      <c r="T6" s="22" t="s">
        <v>9</v>
      </c>
      <c r="U6" s="22" t="s">
        <v>10</v>
      </c>
      <c r="V6" s="23" t="s">
        <v>11</v>
      </c>
      <c r="W6" s="24" t="s">
        <v>12</v>
      </c>
      <c r="X6" s="25"/>
      <c r="Y6" s="26" t="s">
        <v>13</v>
      </c>
      <c r="Z6" s="27"/>
    </row>
    <row r="7" ht="15.75" customHeight="1">
      <c r="A7" s="28"/>
      <c r="B7" s="28" t="s">
        <v>14</v>
      </c>
      <c r="C7" s="28"/>
      <c r="D7" s="29"/>
      <c r="E7" s="29"/>
      <c r="F7" s="29"/>
      <c r="G7" s="29"/>
      <c r="H7" s="29"/>
      <c r="I7" s="29"/>
      <c r="J7" s="30">
        <v>55838.0</v>
      </c>
      <c r="K7" s="30">
        <v>70697.0</v>
      </c>
      <c r="L7" s="30">
        <v>85965.0</v>
      </c>
      <c r="M7" s="30">
        <v>117929.0</v>
      </c>
      <c r="N7" s="30">
        <v>116609.0</v>
      </c>
      <c r="O7" s="31">
        <v>134902.0</v>
      </c>
      <c r="P7" s="31">
        <f t="shared" ref="P7:U7" si="1">P17</f>
        <v>164501</v>
      </c>
      <c r="Q7" s="31">
        <f t="shared" si="1"/>
        <v>192358.87</v>
      </c>
      <c r="R7" s="31">
        <f t="shared" si="1"/>
        <v>215514.04</v>
      </c>
      <c r="S7" s="31">
        <f t="shared" si="1"/>
        <v>237203.6464</v>
      </c>
      <c r="T7" s="31">
        <f t="shared" si="1"/>
        <v>261082.9438</v>
      </c>
      <c r="U7" s="31">
        <f t="shared" si="1"/>
        <v>287374.0109</v>
      </c>
      <c r="V7" s="29"/>
      <c r="W7" s="32">
        <f>RRI(5,P7,U7)</f>
        <v>0.1180360042</v>
      </c>
      <c r="Y7" s="33">
        <f>RRI(4,Q7,U7)</f>
        <v>0.1055638206</v>
      </c>
      <c r="Z7" s="34"/>
      <c r="AA7" s="35"/>
      <c r="AB7" s="35"/>
      <c r="AC7" s="35"/>
      <c r="AD7" s="35"/>
      <c r="AE7" s="35"/>
      <c r="AF7" s="35"/>
      <c r="AG7" s="35"/>
      <c r="AH7" s="35"/>
      <c r="AI7" s="35"/>
      <c r="AJ7" s="35"/>
      <c r="AK7" s="35"/>
      <c r="AL7" s="35"/>
      <c r="AM7" s="35"/>
      <c r="AN7" s="35"/>
      <c r="AO7" s="35"/>
      <c r="AP7" s="35"/>
      <c r="AQ7" s="35"/>
    </row>
    <row r="8" ht="15.75" customHeight="1">
      <c r="A8" s="16"/>
      <c r="B8" s="16"/>
      <c r="C8" s="16" t="s">
        <v>15</v>
      </c>
      <c r="D8" s="36"/>
      <c r="E8" s="36"/>
      <c r="F8" s="36"/>
      <c r="G8" s="36"/>
      <c r="H8" s="36"/>
      <c r="I8" s="36"/>
      <c r="J8" s="37"/>
      <c r="K8" s="37">
        <f t="shared" ref="K8:U8" si="2">(K7/J7)-1</f>
        <v>0.2661091013</v>
      </c>
      <c r="L8" s="37">
        <f t="shared" si="2"/>
        <v>0.2159639023</v>
      </c>
      <c r="M8" s="37">
        <f t="shared" si="2"/>
        <v>0.371825743</v>
      </c>
      <c r="N8" s="37">
        <f t="shared" si="2"/>
        <v>-0.01119317555</v>
      </c>
      <c r="O8" s="37">
        <f t="shared" si="2"/>
        <v>0.1568746838</v>
      </c>
      <c r="P8" s="37">
        <f t="shared" si="2"/>
        <v>0.2194111281</v>
      </c>
      <c r="Q8" s="37">
        <f t="shared" si="2"/>
        <v>0.1693477243</v>
      </c>
      <c r="R8" s="37">
        <f t="shared" si="2"/>
        <v>0.1203748494</v>
      </c>
      <c r="S8" s="37">
        <f t="shared" si="2"/>
        <v>0.1006412687</v>
      </c>
      <c r="T8" s="37">
        <f t="shared" si="2"/>
        <v>0.1006700266</v>
      </c>
      <c r="U8" s="37">
        <f t="shared" si="2"/>
        <v>0.100700056</v>
      </c>
      <c r="V8" s="8"/>
      <c r="W8" s="38"/>
      <c r="Y8" s="8"/>
      <c r="Z8" s="39"/>
    </row>
    <row r="9" ht="15.75" customHeight="1">
      <c r="A9" s="16"/>
      <c r="B9" s="16" t="s">
        <v>16</v>
      </c>
      <c r="C9" s="16"/>
      <c r="D9" s="36"/>
      <c r="E9" s="36"/>
      <c r="F9" s="36"/>
      <c r="G9" s="36"/>
      <c r="H9" s="36"/>
      <c r="I9" s="36"/>
      <c r="J9" s="36"/>
      <c r="K9" s="37"/>
      <c r="L9" s="37"/>
      <c r="M9" s="37"/>
      <c r="N9" s="37"/>
      <c r="O9" s="37"/>
      <c r="P9" s="37"/>
      <c r="Q9" s="37"/>
      <c r="R9" s="17"/>
      <c r="S9" s="17"/>
      <c r="T9" s="17"/>
      <c r="U9" s="17"/>
      <c r="V9" s="8"/>
      <c r="W9" s="38"/>
      <c r="Z9" s="40"/>
    </row>
    <row r="10" ht="15.75" customHeight="1" outlineLevel="1">
      <c r="A10" s="41"/>
      <c r="B10" s="41"/>
      <c r="C10" s="42"/>
      <c r="D10" s="42"/>
      <c r="E10" s="42"/>
      <c r="F10" s="42"/>
      <c r="G10" s="42"/>
      <c r="H10" s="42"/>
      <c r="I10" s="42"/>
      <c r="J10" s="43"/>
      <c r="K10" s="44"/>
      <c r="L10" s="44"/>
      <c r="M10" s="44"/>
      <c r="N10" s="44"/>
      <c r="O10" s="45"/>
      <c r="P10" s="45"/>
      <c r="Q10" s="45"/>
      <c r="R10" s="45"/>
      <c r="S10" s="45"/>
      <c r="T10" s="45"/>
      <c r="U10" s="45"/>
      <c r="V10" s="46"/>
      <c r="W10" s="47"/>
      <c r="Y10" s="48"/>
      <c r="Z10" s="49"/>
      <c r="AA10" s="48"/>
      <c r="AB10" s="48"/>
      <c r="AC10" s="48"/>
      <c r="AD10" s="48"/>
      <c r="AE10" s="48"/>
      <c r="AF10" s="48"/>
      <c r="AG10" s="48"/>
      <c r="AH10" s="48"/>
      <c r="AI10" s="48"/>
      <c r="AJ10" s="48"/>
      <c r="AK10" s="48"/>
      <c r="AL10" s="48"/>
      <c r="AM10" s="48"/>
      <c r="AN10" s="48"/>
      <c r="AO10" s="48"/>
      <c r="AP10" s="48"/>
      <c r="AQ10" s="48"/>
    </row>
    <row r="11" ht="15.75" customHeight="1" outlineLevel="1">
      <c r="A11" s="41"/>
      <c r="B11" s="41"/>
      <c r="C11" s="42"/>
      <c r="D11" s="42"/>
      <c r="E11" s="42"/>
      <c r="F11" s="42"/>
      <c r="G11" s="42"/>
      <c r="H11" s="42"/>
      <c r="I11" s="42"/>
      <c r="J11" s="43"/>
      <c r="K11" s="44"/>
      <c r="L11" s="44"/>
      <c r="M11" s="44"/>
      <c r="N11" s="44"/>
      <c r="O11" s="50"/>
      <c r="P11" s="50"/>
      <c r="Q11" s="50"/>
      <c r="R11" s="50"/>
      <c r="S11" s="50"/>
      <c r="T11" s="50"/>
      <c r="U11" s="50"/>
      <c r="V11" s="46"/>
      <c r="W11" s="47"/>
      <c r="Y11" s="48"/>
      <c r="Z11" s="49"/>
      <c r="AA11" s="48"/>
      <c r="AB11" s="48"/>
      <c r="AC11" s="48"/>
      <c r="AD11" s="48"/>
      <c r="AE11" s="48"/>
      <c r="AF11" s="48"/>
      <c r="AG11" s="48"/>
      <c r="AH11" s="48"/>
      <c r="AI11" s="48"/>
      <c r="AJ11" s="48"/>
      <c r="AK11" s="48"/>
      <c r="AL11" s="48"/>
      <c r="AM11" s="48"/>
      <c r="AN11" s="48"/>
      <c r="AO11" s="48"/>
      <c r="AP11" s="48"/>
      <c r="AQ11" s="48"/>
    </row>
    <row r="12" ht="15.75" customHeight="1" outlineLevel="1">
      <c r="A12" s="51"/>
      <c r="B12" s="51"/>
      <c r="C12" s="52" t="s">
        <v>17</v>
      </c>
      <c r="D12" s="53"/>
      <c r="E12" s="53"/>
      <c r="F12" s="53"/>
      <c r="G12" s="53"/>
      <c r="H12" s="53"/>
      <c r="I12" s="53"/>
      <c r="J12" s="54"/>
      <c r="K12" s="54"/>
      <c r="L12" s="54"/>
      <c r="M12" s="54"/>
      <c r="N12" s="54"/>
      <c r="O12" s="55">
        <v>133006.0</v>
      </c>
      <c r="P12" s="55">
        <v>162355.0</v>
      </c>
      <c r="Q12" s="55">
        <f t="shared" ref="Q12:U12" si="3">P12*(1+Q13)</f>
        <v>189955.35</v>
      </c>
      <c r="R12" s="55">
        <f t="shared" si="3"/>
        <v>212749.992</v>
      </c>
      <c r="S12" s="55">
        <f t="shared" si="3"/>
        <v>234024.9912</v>
      </c>
      <c r="T12" s="55">
        <f t="shared" si="3"/>
        <v>257427.4903</v>
      </c>
      <c r="U12" s="55">
        <f t="shared" si="3"/>
        <v>283170.2394</v>
      </c>
      <c r="V12" s="56"/>
      <c r="W12" s="32">
        <f>RRI(5,P12,U12)</f>
        <v>0.1176771905</v>
      </c>
      <c r="Y12" s="33">
        <f>RRI(4,Q12,U12)</f>
        <v>0.1049662662</v>
      </c>
      <c r="Z12" s="34"/>
      <c r="AA12" s="57"/>
      <c r="AB12" s="57"/>
      <c r="AC12" s="57"/>
      <c r="AD12" s="57"/>
      <c r="AE12" s="57"/>
      <c r="AF12" s="57"/>
      <c r="AG12" s="57"/>
      <c r="AH12" s="57"/>
      <c r="AI12" s="57"/>
      <c r="AJ12" s="57"/>
      <c r="AK12" s="57"/>
      <c r="AL12" s="57"/>
      <c r="AM12" s="57"/>
      <c r="AN12" s="57"/>
      <c r="AO12" s="57"/>
      <c r="AP12" s="57"/>
      <c r="AQ12" s="57"/>
    </row>
    <row r="13" ht="15.75" customHeight="1" outlineLevel="1">
      <c r="A13" s="58"/>
      <c r="B13" s="58"/>
      <c r="C13" s="59" t="s">
        <v>18</v>
      </c>
      <c r="D13" s="60"/>
      <c r="E13" s="60"/>
      <c r="F13" s="60"/>
      <c r="G13" s="60"/>
      <c r="H13" s="60"/>
      <c r="I13" s="60"/>
      <c r="J13" s="61"/>
      <c r="K13" s="61"/>
      <c r="L13" s="61"/>
      <c r="M13" s="61"/>
      <c r="N13" s="61"/>
      <c r="O13" s="62">
        <v>0.1621</v>
      </c>
      <c r="P13" s="62">
        <v>0.15</v>
      </c>
      <c r="Q13" s="63">
        <v>0.17</v>
      </c>
      <c r="R13" s="63">
        <v>0.12</v>
      </c>
      <c r="S13" s="63">
        <v>0.1</v>
      </c>
      <c r="T13" s="63">
        <v>0.1</v>
      </c>
      <c r="U13" s="63">
        <v>0.1</v>
      </c>
      <c r="V13" s="64"/>
      <c r="W13" s="65"/>
      <c r="Y13" s="66"/>
      <c r="Z13" s="67"/>
      <c r="AA13" s="66"/>
      <c r="AB13" s="66"/>
      <c r="AC13" s="66"/>
      <c r="AD13" s="66"/>
      <c r="AE13" s="66"/>
      <c r="AF13" s="66"/>
      <c r="AG13" s="66"/>
      <c r="AH13" s="66"/>
      <c r="AI13" s="66"/>
      <c r="AJ13" s="66"/>
      <c r="AK13" s="66"/>
      <c r="AL13" s="66"/>
      <c r="AM13" s="66"/>
      <c r="AN13" s="66"/>
      <c r="AO13" s="66"/>
      <c r="AP13" s="66"/>
      <c r="AQ13" s="66"/>
    </row>
    <row r="14" ht="15.75" customHeight="1" outlineLevel="1">
      <c r="A14" s="51"/>
      <c r="B14" s="51"/>
      <c r="C14" s="52" t="s">
        <v>19</v>
      </c>
      <c r="D14" s="53"/>
      <c r="E14" s="53"/>
      <c r="F14" s="53"/>
      <c r="G14" s="53"/>
      <c r="H14" s="53"/>
      <c r="I14" s="53"/>
      <c r="J14" s="54"/>
      <c r="K14" s="54"/>
      <c r="L14" s="54"/>
      <c r="M14" s="54"/>
      <c r="N14" s="54"/>
      <c r="O14" s="55">
        <v>1896.0</v>
      </c>
      <c r="P14" s="55">
        <v>2146.0</v>
      </c>
      <c r="Q14" s="55">
        <f t="shared" ref="Q14:U14" si="4">P14*(1+Q15)</f>
        <v>2403.52</v>
      </c>
      <c r="R14" s="55">
        <f t="shared" si="4"/>
        <v>2764.048</v>
      </c>
      <c r="S14" s="55">
        <f t="shared" si="4"/>
        <v>3178.6552</v>
      </c>
      <c r="T14" s="55">
        <f t="shared" si="4"/>
        <v>3655.45348</v>
      </c>
      <c r="U14" s="55">
        <f t="shared" si="4"/>
        <v>4203.771502</v>
      </c>
      <c r="V14" s="56"/>
      <c r="W14" s="32">
        <f>RRI(5,P14,U14)</f>
        <v>0.1439363931</v>
      </c>
      <c r="Y14" s="33">
        <f>RRI(4,Q14,U14)</f>
        <v>0.15</v>
      </c>
      <c r="Z14" s="34"/>
      <c r="AA14" s="57"/>
      <c r="AB14" s="57"/>
      <c r="AC14" s="57"/>
      <c r="AD14" s="57"/>
      <c r="AE14" s="57"/>
      <c r="AF14" s="57"/>
      <c r="AG14" s="57"/>
      <c r="AH14" s="57"/>
      <c r="AI14" s="57"/>
      <c r="AJ14" s="57"/>
      <c r="AK14" s="57"/>
      <c r="AL14" s="57"/>
      <c r="AM14" s="57"/>
      <c r="AN14" s="57"/>
      <c r="AO14" s="57"/>
      <c r="AP14" s="57"/>
      <c r="AQ14" s="57"/>
    </row>
    <row r="15" ht="15.75" customHeight="1" outlineLevel="1">
      <c r="A15" s="58"/>
      <c r="B15" s="58"/>
      <c r="C15" s="59" t="s">
        <v>18</v>
      </c>
      <c r="D15" s="60"/>
      <c r="E15" s="60"/>
      <c r="F15" s="60"/>
      <c r="G15" s="60"/>
      <c r="H15" s="60"/>
      <c r="I15" s="60"/>
      <c r="J15" s="61"/>
      <c r="K15" s="61"/>
      <c r="L15" s="61"/>
      <c r="M15" s="61"/>
      <c r="N15" s="61"/>
      <c r="O15" s="62">
        <v>-0.122</v>
      </c>
      <c r="P15" s="62">
        <v>0.1</v>
      </c>
      <c r="Q15" s="62">
        <v>0.12</v>
      </c>
      <c r="R15" s="63">
        <v>0.15</v>
      </c>
      <c r="S15" s="63">
        <v>0.15</v>
      </c>
      <c r="T15" s="63">
        <v>0.15</v>
      </c>
      <c r="U15" s="63">
        <v>0.15</v>
      </c>
      <c r="V15" s="64"/>
      <c r="W15" s="65"/>
      <c r="Y15" s="66"/>
      <c r="Z15" s="67"/>
      <c r="AA15" s="66"/>
      <c r="AB15" s="66"/>
      <c r="AC15" s="66"/>
      <c r="AD15" s="66"/>
      <c r="AE15" s="66"/>
      <c r="AF15" s="66"/>
      <c r="AG15" s="66"/>
      <c r="AH15" s="66"/>
      <c r="AI15" s="66"/>
      <c r="AJ15" s="66"/>
      <c r="AK15" s="66"/>
      <c r="AL15" s="66"/>
      <c r="AM15" s="66"/>
      <c r="AN15" s="66"/>
      <c r="AO15" s="66"/>
      <c r="AP15" s="66"/>
      <c r="AQ15" s="66"/>
    </row>
    <row r="16" ht="15.75" customHeight="1" outlineLevel="1">
      <c r="A16" s="68"/>
      <c r="B16" s="68"/>
      <c r="C16" s="42"/>
      <c r="D16" s="69"/>
      <c r="E16" s="69"/>
      <c r="F16" s="69"/>
      <c r="G16" s="69"/>
      <c r="H16" s="69"/>
      <c r="I16" s="69"/>
      <c r="J16" s="70"/>
      <c r="K16" s="71"/>
      <c r="L16" s="71"/>
      <c r="M16" s="71"/>
      <c r="N16" s="71"/>
      <c r="O16" s="62"/>
      <c r="P16" s="62"/>
      <c r="Q16" s="62"/>
      <c r="R16" s="62"/>
      <c r="S16" s="62"/>
      <c r="T16" s="62"/>
      <c r="U16" s="62"/>
      <c r="V16" s="12"/>
      <c r="W16" s="38"/>
      <c r="Y16" s="72"/>
      <c r="Z16" s="73"/>
      <c r="AA16" s="72"/>
      <c r="AB16" s="72"/>
      <c r="AC16" s="72"/>
      <c r="AD16" s="72"/>
      <c r="AE16" s="72"/>
      <c r="AF16" s="72"/>
      <c r="AG16" s="72"/>
      <c r="AH16" s="72"/>
      <c r="AI16" s="72"/>
      <c r="AJ16" s="72"/>
      <c r="AK16" s="72"/>
      <c r="AL16" s="72"/>
      <c r="AM16" s="72"/>
      <c r="AN16" s="72"/>
      <c r="AO16" s="72"/>
      <c r="AP16" s="72"/>
      <c r="AQ16" s="72"/>
    </row>
    <row r="17" ht="15.75" customHeight="1" outlineLevel="1">
      <c r="A17" s="74"/>
      <c r="B17" s="74"/>
      <c r="C17" s="52" t="s">
        <v>20</v>
      </c>
      <c r="D17" s="75"/>
      <c r="E17" s="75"/>
      <c r="F17" s="75"/>
      <c r="G17" s="75"/>
      <c r="H17" s="75"/>
      <c r="I17" s="75"/>
      <c r="J17" s="76"/>
      <c r="K17" s="76"/>
      <c r="L17" s="76"/>
      <c r="M17" s="76"/>
      <c r="N17" s="76"/>
      <c r="O17" s="55">
        <f t="shared" ref="O17:U17" si="5">O12+O14</f>
        <v>134902</v>
      </c>
      <c r="P17" s="55">
        <f t="shared" si="5"/>
        <v>164501</v>
      </c>
      <c r="Q17" s="55">
        <f t="shared" si="5"/>
        <v>192358.87</v>
      </c>
      <c r="R17" s="55">
        <f t="shared" si="5"/>
        <v>215514.04</v>
      </c>
      <c r="S17" s="55">
        <f t="shared" si="5"/>
        <v>237203.6464</v>
      </c>
      <c r="T17" s="55">
        <f t="shared" si="5"/>
        <v>261082.9438</v>
      </c>
      <c r="U17" s="55">
        <f t="shared" si="5"/>
        <v>287374.0109</v>
      </c>
      <c r="V17" s="77"/>
      <c r="W17" s="78"/>
      <c r="Y17" s="79"/>
      <c r="Z17" s="80"/>
      <c r="AA17" s="79"/>
      <c r="AB17" s="79"/>
      <c r="AC17" s="79"/>
      <c r="AD17" s="79"/>
      <c r="AE17" s="79"/>
      <c r="AF17" s="79"/>
      <c r="AG17" s="79"/>
      <c r="AH17" s="79"/>
      <c r="AI17" s="79"/>
      <c r="AJ17" s="79"/>
      <c r="AK17" s="79"/>
      <c r="AL17" s="79"/>
      <c r="AM17" s="79"/>
      <c r="AN17" s="79"/>
      <c r="AO17" s="79"/>
      <c r="AP17" s="79"/>
      <c r="AQ17" s="79"/>
    </row>
    <row r="18" ht="15.75" customHeight="1" outlineLevel="1">
      <c r="A18" s="41"/>
      <c r="B18" s="41"/>
      <c r="C18" s="42"/>
      <c r="D18" s="42"/>
      <c r="E18" s="42"/>
      <c r="F18" s="42"/>
      <c r="G18" s="42"/>
      <c r="H18" s="42"/>
      <c r="I18" s="42"/>
      <c r="K18" s="81"/>
      <c r="L18" s="81"/>
      <c r="M18" s="81"/>
      <c r="N18" s="81"/>
      <c r="O18" s="45"/>
      <c r="P18" s="45"/>
      <c r="Q18" s="45"/>
      <c r="R18" s="45"/>
      <c r="S18" s="45"/>
      <c r="T18" s="45"/>
      <c r="U18" s="45"/>
      <c r="V18" s="46"/>
      <c r="W18" s="38"/>
      <c r="Y18" s="48"/>
      <c r="Z18" s="49"/>
      <c r="AA18" s="48"/>
      <c r="AB18" s="48"/>
      <c r="AC18" s="48"/>
      <c r="AD18" s="48"/>
      <c r="AE18" s="48"/>
      <c r="AF18" s="48"/>
      <c r="AG18" s="48"/>
      <c r="AH18" s="48"/>
      <c r="AI18" s="48"/>
      <c r="AJ18" s="48"/>
      <c r="AK18" s="48"/>
      <c r="AL18" s="48"/>
      <c r="AM18" s="48"/>
      <c r="AN18" s="48"/>
      <c r="AO18" s="48"/>
      <c r="AP18" s="48"/>
      <c r="AQ18" s="48"/>
    </row>
    <row r="19" ht="15.75" customHeight="1" outlineLevel="1">
      <c r="A19" s="41"/>
      <c r="B19" s="41"/>
      <c r="C19" s="42"/>
      <c r="D19" s="42"/>
      <c r="E19" s="42"/>
      <c r="F19" s="42"/>
      <c r="G19" s="42"/>
      <c r="H19" s="42"/>
      <c r="I19" s="42"/>
      <c r="J19" s="59"/>
      <c r="K19" s="62"/>
      <c r="L19" s="62"/>
      <c r="M19" s="62"/>
      <c r="N19" s="62"/>
      <c r="O19" s="50"/>
      <c r="P19" s="50"/>
      <c r="Q19" s="50"/>
      <c r="R19" s="50"/>
      <c r="S19" s="50"/>
      <c r="T19" s="50"/>
      <c r="U19" s="50"/>
      <c r="V19" s="46"/>
      <c r="W19" s="38"/>
      <c r="Y19" s="48"/>
      <c r="Z19" s="49"/>
      <c r="AA19" s="48"/>
      <c r="AB19" s="48"/>
      <c r="AC19" s="48"/>
      <c r="AD19" s="48"/>
      <c r="AE19" s="48"/>
      <c r="AF19" s="48"/>
      <c r="AG19" s="48"/>
      <c r="AH19" s="48"/>
      <c r="AI19" s="48"/>
      <c r="AJ19" s="48"/>
      <c r="AK19" s="48"/>
      <c r="AL19" s="48"/>
      <c r="AM19" s="48"/>
      <c r="AN19" s="48"/>
      <c r="AO19" s="48"/>
      <c r="AP19" s="48"/>
      <c r="AQ19" s="48"/>
    </row>
    <row r="20" ht="15.75" customHeight="1">
      <c r="A20" s="82"/>
      <c r="B20" s="82" t="s">
        <v>21</v>
      </c>
      <c r="C20" s="82"/>
      <c r="D20" s="83"/>
      <c r="E20" s="83"/>
      <c r="F20" s="83"/>
      <c r="G20" s="83"/>
      <c r="H20" s="83"/>
      <c r="I20" s="83"/>
      <c r="J20" s="84">
        <v>-9355.0</v>
      </c>
      <c r="K20" s="84">
        <v>-12770.0</v>
      </c>
      <c r="L20" s="84">
        <v>-16692.0</v>
      </c>
      <c r="M20" s="84">
        <v>-22649.0</v>
      </c>
      <c r="N20" s="84">
        <v>-25249.0</v>
      </c>
      <c r="O20" s="84">
        <v>-25959.0</v>
      </c>
      <c r="P20" s="85">
        <v>-30130.0</v>
      </c>
      <c r="Q20" s="85">
        <f t="shared" ref="Q20:U20" si="6">Q7*Q78</f>
        <v>-35232.44693</v>
      </c>
      <c r="R20" s="85">
        <f t="shared" si="6"/>
        <v>-38827.00531</v>
      </c>
      <c r="S20" s="85">
        <f t="shared" si="6"/>
        <v>-42734.60438</v>
      </c>
      <c r="T20" s="85">
        <f t="shared" si="6"/>
        <v>-47036.69814</v>
      </c>
      <c r="U20" s="85">
        <f t="shared" si="6"/>
        <v>-51773.29628</v>
      </c>
      <c r="V20" s="86"/>
      <c r="W20" s="87"/>
      <c r="Y20" s="88"/>
      <c r="Z20" s="89"/>
      <c r="AA20" s="88"/>
      <c r="AB20" s="88"/>
      <c r="AC20" s="88"/>
      <c r="AD20" s="88"/>
      <c r="AE20" s="88"/>
      <c r="AF20" s="88"/>
      <c r="AG20" s="88"/>
      <c r="AH20" s="88"/>
      <c r="AI20" s="88"/>
      <c r="AJ20" s="88"/>
      <c r="AK20" s="88"/>
      <c r="AL20" s="88"/>
      <c r="AM20" s="88"/>
      <c r="AN20" s="88"/>
      <c r="AO20" s="88"/>
      <c r="AP20" s="88"/>
      <c r="AQ20" s="88"/>
    </row>
    <row r="21" ht="15.75" customHeight="1">
      <c r="A21" s="90"/>
      <c r="B21" s="90" t="s">
        <v>22</v>
      </c>
      <c r="C21" s="91"/>
      <c r="D21" s="91"/>
      <c r="E21" s="91"/>
      <c r="F21" s="91"/>
      <c r="G21" s="91"/>
      <c r="H21" s="91"/>
      <c r="I21" s="91"/>
      <c r="J21" s="92">
        <f t="shared" ref="J21:U21" si="7">J7+J20</f>
        <v>46483</v>
      </c>
      <c r="K21" s="92">
        <f t="shared" si="7"/>
        <v>57927</v>
      </c>
      <c r="L21" s="92">
        <f t="shared" si="7"/>
        <v>69273</v>
      </c>
      <c r="M21" s="92">
        <f t="shared" si="7"/>
        <v>95280</v>
      </c>
      <c r="N21" s="92">
        <f t="shared" si="7"/>
        <v>91360</v>
      </c>
      <c r="O21" s="92">
        <f t="shared" si="7"/>
        <v>108943</v>
      </c>
      <c r="P21" s="92">
        <f t="shared" si="7"/>
        <v>134371</v>
      </c>
      <c r="Q21" s="92">
        <f t="shared" si="7"/>
        <v>157126.4231</v>
      </c>
      <c r="R21" s="92">
        <f t="shared" si="7"/>
        <v>176687.0347</v>
      </c>
      <c r="S21" s="92">
        <f t="shared" si="7"/>
        <v>194469.042</v>
      </c>
      <c r="T21" s="92">
        <f t="shared" si="7"/>
        <v>214046.2457</v>
      </c>
      <c r="U21" s="92">
        <f t="shared" si="7"/>
        <v>235600.7146</v>
      </c>
      <c r="V21" s="93"/>
      <c r="W21" s="32">
        <f>RRI(5,P21,U21)</f>
        <v>0.1188560403</v>
      </c>
      <c r="Y21" s="33">
        <f>RRI(4,Q21,U21)</f>
        <v>0.1065775238</v>
      </c>
      <c r="Z21" s="34"/>
      <c r="AA21" s="93"/>
      <c r="AB21" s="93"/>
      <c r="AC21" s="93"/>
      <c r="AD21" s="93"/>
      <c r="AE21" s="93"/>
      <c r="AF21" s="93"/>
      <c r="AG21" s="93"/>
      <c r="AH21" s="93"/>
      <c r="AI21" s="93"/>
      <c r="AJ21" s="93"/>
      <c r="AK21" s="93"/>
      <c r="AL21" s="93"/>
      <c r="AM21" s="93"/>
      <c r="AN21" s="93"/>
      <c r="AO21" s="93"/>
      <c r="AP21" s="93"/>
      <c r="AQ21" s="93"/>
    </row>
    <row r="22" ht="15.75" customHeight="1">
      <c r="A22" s="94"/>
      <c r="B22" s="94"/>
      <c r="C22" s="95" t="s">
        <v>23</v>
      </c>
      <c r="D22" s="96"/>
      <c r="E22" s="96"/>
      <c r="F22" s="96"/>
      <c r="G22" s="96"/>
      <c r="H22" s="96"/>
      <c r="I22" s="96"/>
      <c r="J22" s="97">
        <f t="shared" ref="J22:U22" si="8">J21/J7</f>
        <v>0.8324617644</v>
      </c>
      <c r="K22" s="97">
        <f t="shared" si="8"/>
        <v>0.8193699874</v>
      </c>
      <c r="L22" s="97">
        <f t="shared" si="8"/>
        <v>0.8058279532</v>
      </c>
      <c r="M22" s="97">
        <f t="shared" si="8"/>
        <v>0.8079437628</v>
      </c>
      <c r="N22" s="97">
        <f t="shared" si="8"/>
        <v>0.7834729738</v>
      </c>
      <c r="O22" s="97">
        <f t="shared" si="8"/>
        <v>0.8075714222</v>
      </c>
      <c r="P22" s="97">
        <f t="shared" si="8"/>
        <v>0.8168400192</v>
      </c>
      <c r="Q22" s="97">
        <f t="shared" si="8"/>
        <v>0.8168400192</v>
      </c>
      <c r="R22" s="97">
        <f t="shared" si="8"/>
        <v>0.8198400192</v>
      </c>
      <c r="S22" s="97">
        <f t="shared" si="8"/>
        <v>0.8198400192</v>
      </c>
      <c r="T22" s="97">
        <f t="shared" si="8"/>
        <v>0.8198400192</v>
      </c>
      <c r="U22" s="97">
        <f t="shared" si="8"/>
        <v>0.8198400192</v>
      </c>
      <c r="V22" s="12"/>
      <c r="W22" s="47"/>
      <c r="Y22" s="72"/>
      <c r="Z22" s="73"/>
      <c r="AA22" s="72"/>
      <c r="AB22" s="72"/>
      <c r="AC22" s="72"/>
      <c r="AD22" s="72"/>
      <c r="AE22" s="72"/>
      <c r="AF22" s="72"/>
      <c r="AG22" s="72"/>
      <c r="AH22" s="72"/>
      <c r="AI22" s="72"/>
      <c r="AJ22" s="72"/>
      <c r="AK22" s="72"/>
      <c r="AL22" s="72"/>
      <c r="AM22" s="72"/>
      <c r="AN22" s="72"/>
      <c r="AO22" s="72"/>
      <c r="AP22" s="72"/>
      <c r="AQ22" s="72"/>
    </row>
    <row r="23" ht="15.75" customHeight="1">
      <c r="A23" s="16"/>
      <c r="B23" s="16"/>
      <c r="C23" s="16"/>
      <c r="D23" s="36"/>
      <c r="E23" s="36"/>
      <c r="F23" s="36"/>
      <c r="G23" s="36"/>
      <c r="H23" s="36"/>
      <c r="I23" s="36"/>
      <c r="J23" s="36"/>
      <c r="K23" s="98"/>
      <c r="L23" s="98"/>
      <c r="M23" s="98"/>
      <c r="N23" s="98"/>
      <c r="O23" s="98"/>
      <c r="P23" s="98"/>
      <c r="Q23" s="98"/>
      <c r="R23" s="98"/>
      <c r="S23" s="98"/>
      <c r="T23" s="98"/>
      <c r="U23" s="98"/>
      <c r="V23" s="8"/>
      <c r="W23" s="47"/>
      <c r="Z23" s="40"/>
    </row>
    <row r="24" ht="15.75" customHeight="1">
      <c r="A24" s="99"/>
      <c r="B24" s="99" t="s">
        <v>24</v>
      </c>
      <c r="C24" s="99"/>
      <c r="D24" s="100"/>
      <c r="E24" s="100"/>
      <c r="F24" s="100"/>
      <c r="G24" s="100"/>
      <c r="H24" s="100"/>
      <c r="I24" s="100"/>
      <c r="J24" s="84">
        <v>-11297.0</v>
      </c>
      <c r="K24" s="84">
        <v>-15341.0</v>
      </c>
      <c r="L24" s="84">
        <v>-18155.0</v>
      </c>
      <c r="M24" s="84">
        <v>-23872.0</v>
      </c>
      <c r="N24" s="84">
        <v>-11816.0</v>
      </c>
      <c r="O24" s="101">
        <v>-10653.0</v>
      </c>
      <c r="P24" s="102">
        <v>-9690.0</v>
      </c>
      <c r="Q24" s="102">
        <f>P24*1.07</f>
        <v>-10368.3</v>
      </c>
      <c r="R24" s="102">
        <f t="shared" ref="R24:U24" si="9">Q24*1.1</f>
        <v>-11405.13</v>
      </c>
      <c r="S24" s="102">
        <f t="shared" si="9"/>
        <v>-12545.643</v>
      </c>
      <c r="T24" s="102">
        <f t="shared" si="9"/>
        <v>-13800.2073</v>
      </c>
      <c r="U24" s="102">
        <f t="shared" si="9"/>
        <v>-15180.22803</v>
      </c>
      <c r="V24" s="103"/>
      <c r="W24" s="104"/>
      <c r="Y24" s="105"/>
      <c r="Z24" s="106"/>
      <c r="AA24" s="105"/>
      <c r="AB24" s="105"/>
      <c r="AC24" s="105"/>
      <c r="AD24" s="105"/>
      <c r="AE24" s="105"/>
      <c r="AF24" s="105"/>
      <c r="AG24" s="105"/>
      <c r="AH24" s="105"/>
      <c r="AI24" s="105"/>
      <c r="AJ24" s="105"/>
      <c r="AK24" s="105"/>
      <c r="AL24" s="105"/>
      <c r="AM24" s="105"/>
      <c r="AN24" s="105"/>
      <c r="AO24" s="105"/>
      <c r="AP24" s="105"/>
      <c r="AQ24" s="105"/>
    </row>
    <row r="25" ht="15.75" customHeight="1">
      <c r="A25" s="10"/>
      <c r="B25" s="10" t="s">
        <v>25</v>
      </c>
      <c r="C25" s="16"/>
      <c r="D25" s="36"/>
      <c r="E25" s="36"/>
      <c r="F25" s="36"/>
      <c r="G25" s="36"/>
      <c r="H25" s="36"/>
      <c r="I25" s="36"/>
      <c r="J25" s="84"/>
      <c r="K25" s="84"/>
      <c r="L25" s="84"/>
      <c r="M25" s="84"/>
      <c r="N25" s="84"/>
      <c r="O25" s="101"/>
      <c r="P25" s="102">
        <f t="shared" ref="P25:U25" si="10">P7*P80</f>
        <v>0</v>
      </c>
      <c r="Q25" s="102">
        <f t="shared" si="10"/>
        <v>0</v>
      </c>
      <c r="R25" s="102">
        <f t="shared" si="10"/>
        <v>0</v>
      </c>
      <c r="S25" s="102">
        <f t="shared" si="10"/>
        <v>0</v>
      </c>
      <c r="T25" s="102">
        <f t="shared" si="10"/>
        <v>0</v>
      </c>
      <c r="U25" s="102">
        <f t="shared" si="10"/>
        <v>0</v>
      </c>
      <c r="V25" s="8"/>
      <c r="W25" s="104"/>
      <c r="Z25" s="40"/>
    </row>
    <row r="26" ht="15.75" customHeight="1">
      <c r="A26" s="10"/>
      <c r="B26" s="10" t="s">
        <v>26</v>
      </c>
      <c r="J26" s="84">
        <v>-10273.0</v>
      </c>
      <c r="K26" s="84">
        <v>-13600.0</v>
      </c>
      <c r="L26" s="84">
        <v>-18447.0</v>
      </c>
      <c r="M26" s="84">
        <v>-24655.0</v>
      </c>
      <c r="N26" s="84">
        <v>-26652.0</v>
      </c>
      <c r="O26" s="101">
        <v>-25311.0</v>
      </c>
      <c r="P26" s="102">
        <v>-28121.0</v>
      </c>
      <c r="Q26" s="102">
        <f t="shared" ref="Q26:U26" si="11">Q7*Q81</f>
        <v>-35586.39095</v>
      </c>
      <c r="R26" s="102">
        <f t="shared" si="11"/>
        <v>-49568.2292</v>
      </c>
      <c r="S26" s="102">
        <f t="shared" si="11"/>
        <v>-54556.83867</v>
      </c>
      <c r="T26" s="102">
        <f t="shared" si="11"/>
        <v>-58743.66236</v>
      </c>
      <c r="U26" s="102">
        <f t="shared" si="11"/>
        <v>-63222.28239</v>
      </c>
      <c r="V26" s="107"/>
      <c r="W26" s="104"/>
      <c r="X26" s="108"/>
      <c r="Z26" s="40"/>
    </row>
    <row r="27" ht="15.75" customHeight="1">
      <c r="A27" s="10"/>
      <c r="B27" s="10" t="s">
        <v>27</v>
      </c>
      <c r="J27" s="84"/>
      <c r="K27" s="84"/>
      <c r="L27" s="84"/>
      <c r="M27" s="84"/>
      <c r="N27" s="84">
        <v>-8686.0</v>
      </c>
      <c r="O27" s="101">
        <v>-11178.0</v>
      </c>
      <c r="P27" s="102">
        <v>-13948.0</v>
      </c>
      <c r="Q27" s="102">
        <f t="shared" ref="Q27:U27" si="12">Q7*Q82</f>
        <v>-21159.4757</v>
      </c>
      <c r="R27" s="102">
        <f t="shared" si="12"/>
        <v>-28016.8252</v>
      </c>
      <c r="S27" s="102">
        <f t="shared" si="12"/>
        <v>-30836.47403</v>
      </c>
      <c r="T27" s="102">
        <f t="shared" si="12"/>
        <v>-33940.78269</v>
      </c>
      <c r="U27" s="102">
        <f t="shared" si="12"/>
        <v>-37358.62141</v>
      </c>
      <c r="V27" s="107"/>
      <c r="W27" s="104"/>
      <c r="Z27" s="40"/>
    </row>
    <row r="28" ht="15.75" customHeight="1">
      <c r="A28" s="16"/>
      <c r="B28" s="16" t="s">
        <v>28</v>
      </c>
      <c r="C28" s="16"/>
      <c r="D28" s="36"/>
      <c r="E28" s="36"/>
      <c r="F28" s="36"/>
      <c r="G28" s="36"/>
      <c r="H28" s="36"/>
      <c r="I28" s="36"/>
      <c r="J28" s="84"/>
      <c r="K28" s="84"/>
      <c r="L28" s="84"/>
      <c r="M28" s="84"/>
      <c r="N28" s="84">
        <v>-15262.0</v>
      </c>
      <c r="O28" s="101">
        <v>-11598.0</v>
      </c>
      <c r="P28" s="102">
        <v>-11293.0</v>
      </c>
      <c r="Q28" s="102">
        <f t="shared" ref="Q28:U28" si="13">Q7*Q83</f>
        <v>-12118.60881</v>
      </c>
      <c r="R28" s="102">
        <f t="shared" si="13"/>
        <v>-13577.38452</v>
      </c>
      <c r="S28" s="102">
        <f t="shared" si="13"/>
        <v>-14943.82972</v>
      </c>
      <c r="T28" s="102">
        <f t="shared" si="13"/>
        <v>-16448.22546</v>
      </c>
      <c r="U28" s="102">
        <f t="shared" si="13"/>
        <v>-18104.56268</v>
      </c>
      <c r="V28" s="8"/>
      <c r="W28" s="104"/>
      <c r="Z28" s="40"/>
    </row>
    <row r="29" ht="15.75" customHeight="1">
      <c r="A29" s="16"/>
      <c r="B29" s="16" t="s">
        <v>29</v>
      </c>
      <c r="C29" s="16"/>
      <c r="D29" s="36"/>
      <c r="E29" s="36"/>
      <c r="F29" s="36"/>
      <c r="G29" s="36"/>
      <c r="H29" s="36"/>
      <c r="I29" s="36"/>
      <c r="J29" s="84"/>
      <c r="K29" s="84"/>
      <c r="L29" s="84"/>
      <c r="M29" s="84"/>
      <c r="N29" s="84"/>
      <c r="O29" s="109">
        <v>-3553.0</v>
      </c>
      <c r="P29" s="102">
        <v>-1939.0</v>
      </c>
      <c r="Q29" s="102">
        <v>-2000.0</v>
      </c>
      <c r="R29" s="102"/>
      <c r="S29" s="102"/>
      <c r="T29" s="102"/>
      <c r="U29" s="102"/>
      <c r="V29" s="8"/>
      <c r="W29" s="104"/>
      <c r="X29" s="108"/>
      <c r="Y29" s="33"/>
      <c r="Z29" s="34"/>
    </row>
    <row r="30" ht="15.75" customHeight="1">
      <c r="A30" s="110"/>
      <c r="B30" s="110" t="s">
        <v>30</v>
      </c>
      <c r="C30" s="110"/>
      <c r="D30" s="111"/>
      <c r="E30" s="111"/>
      <c r="F30" s="111"/>
      <c r="G30" s="111"/>
      <c r="H30" s="111"/>
      <c r="I30" s="111"/>
      <c r="J30" s="112"/>
      <c r="K30" s="112"/>
      <c r="L30" s="112"/>
      <c r="M30" s="112"/>
      <c r="N30" s="112"/>
      <c r="O30" s="113">
        <f t="shared" ref="O30:U30" si="14">SUM(O24:O29)+O20</f>
        <v>-88252</v>
      </c>
      <c r="P30" s="113">
        <f t="shared" si="14"/>
        <v>-95121</v>
      </c>
      <c r="Q30" s="113">
        <f t="shared" si="14"/>
        <v>-116465.2224</v>
      </c>
      <c r="R30" s="113">
        <f t="shared" si="14"/>
        <v>-141394.5742</v>
      </c>
      <c r="S30" s="113">
        <f t="shared" si="14"/>
        <v>-155617.3898</v>
      </c>
      <c r="T30" s="113">
        <f t="shared" si="14"/>
        <v>-169969.5759</v>
      </c>
      <c r="U30" s="113">
        <f t="shared" si="14"/>
        <v>-185638.9908</v>
      </c>
      <c r="V30" s="114"/>
      <c r="W30" s="32"/>
      <c r="Y30" s="33"/>
      <c r="Z30" s="34"/>
      <c r="AA30" s="115"/>
      <c r="AB30" s="115"/>
      <c r="AC30" s="115"/>
      <c r="AD30" s="115"/>
      <c r="AE30" s="115"/>
      <c r="AF30" s="115"/>
      <c r="AG30" s="115"/>
      <c r="AH30" s="115"/>
      <c r="AI30" s="115"/>
      <c r="AJ30" s="115"/>
      <c r="AK30" s="115"/>
      <c r="AL30" s="115"/>
      <c r="AM30" s="115"/>
      <c r="AN30" s="115"/>
      <c r="AO30" s="115"/>
      <c r="AP30" s="115"/>
      <c r="AQ30" s="115"/>
    </row>
    <row r="31" ht="15.75" customHeight="1">
      <c r="A31" s="51"/>
      <c r="B31" s="51" t="s">
        <v>31</v>
      </c>
      <c r="C31" s="51"/>
      <c r="D31" s="56"/>
      <c r="E31" s="56"/>
      <c r="F31" s="56"/>
      <c r="G31" s="56"/>
      <c r="H31" s="56"/>
      <c r="I31" s="56"/>
      <c r="J31" s="116">
        <f t="shared" ref="J31:N31" si="15">SUM(J24:J28)+J21</f>
        <v>24913</v>
      </c>
      <c r="K31" s="116">
        <f t="shared" si="15"/>
        <v>28986</v>
      </c>
      <c r="L31" s="116">
        <f t="shared" si="15"/>
        <v>32671</v>
      </c>
      <c r="M31" s="116">
        <f t="shared" si="15"/>
        <v>46753</v>
      </c>
      <c r="N31" s="116">
        <f t="shared" si="15"/>
        <v>28944</v>
      </c>
      <c r="O31" s="116">
        <f t="shared" ref="O31:U31" si="16">SUM(O24:O29)+O21</f>
        <v>46650</v>
      </c>
      <c r="P31" s="116">
        <f t="shared" si="16"/>
        <v>69380</v>
      </c>
      <c r="Q31" s="116">
        <f t="shared" si="16"/>
        <v>75893.64761</v>
      </c>
      <c r="R31" s="116">
        <f t="shared" si="16"/>
        <v>74119.46577</v>
      </c>
      <c r="S31" s="116">
        <f t="shared" si="16"/>
        <v>81586.25659</v>
      </c>
      <c r="T31" s="116">
        <f t="shared" si="16"/>
        <v>91113.36785</v>
      </c>
      <c r="U31" s="116">
        <f t="shared" si="16"/>
        <v>101735.0201</v>
      </c>
      <c r="V31" s="56"/>
      <c r="W31" s="32">
        <f>RRI(5,P31,U31)</f>
        <v>0.07956112176</v>
      </c>
      <c r="Y31" s="33">
        <f>RRI(4,Q31,U31)</f>
        <v>0.07600988766</v>
      </c>
      <c r="Z31" s="34"/>
      <c r="AA31" s="88"/>
      <c r="AB31" s="88"/>
      <c r="AC31" s="88"/>
      <c r="AD31" s="88"/>
      <c r="AE31" s="88"/>
      <c r="AF31" s="88"/>
      <c r="AG31" s="88"/>
      <c r="AH31" s="88"/>
      <c r="AI31" s="88"/>
      <c r="AJ31" s="88"/>
      <c r="AK31" s="88"/>
      <c r="AL31" s="88"/>
      <c r="AM31" s="88"/>
      <c r="AN31" s="88"/>
      <c r="AO31" s="88"/>
      <c r="AP31" s="88"/>
      <c r="AQ31" s="88"/>
    </row>
    <row r="32" ht="15.75" customHeight="1">
      <c r="A32" s="16"/>
      <c r="B32" s="16"/>
      <c r="C32" s="16"/>
      <c r="D32" s="36"/>
      <c r="E32" s="36"/>
      <c r="F32" s="36"/>
      <c r="G32" s="36"/>
      <c r="H32" s="36"/>
      <c r="I32" s="36"/>
      <c r="J32" s="36"/>
      <c r="K32" s="117"/>
      <c r="L32" s="117"/>
      <c r="M32" s="117"/>
      <c r="N32" s="117"/>
      <c r="O32" s="117"/>
      <c r="P32" s="117"/>
      <c r="Q32" s="117"/>
      <c r="R32" s="17"/>
      <c r="S32" s="17"/>
      <c r="T32" s="17"/>
      <c r="U32" s="17"/>
      <c r="V32" s="8"/>
      <c r="W32" s="47"/>
      <c r="Z32" s="40"/>
    </row>
    <row r="33" ht="15.75" customHeight="1">
      <c r="A33" s="118"/>
      <c r="B33" s="119" t="s">
        <v>32</v>
      </c>
      <c r="C33" s="120"/>
      <c r="D33" s="121"/>
      <c r="E33" s="121"/>
      <c r="F33" s="121"/>
      <c r="G33" s="121"/>
      <c r="H33" s="121"/>
      <c r="I33" s="121"/>
      <c r="J33" s="122">
        <f t="shared" ref="J33:U33" si="17">J31-J27</f>
        <v>24913</v>
      </c>
      <c r="K33" s="122">
        <f t="shared" si="17"/>
        <v>28986</v>
      </c>
      <c r="L33" s="122">
        <f t="shared" si="17"/>
        <v>32671</v>
      </c>
      <c r="M33" s="122">
        <f t="shared" si="17"/>
        <v>46753</v>
      </c>
      <c r="N33" s="122">
        <f t="shared" si="17"/>
        <v>37630</v>
      </c>
      <c r="O33" s="122">
        <f t="shared" si="17"/>
        <v>57828</v>
      </c>
      <c r="P33" s="122">
        <f t="shared" si="17"/>
        <v>83328</v>
      </c>
      <c r="Q33" s="122">
        <f t="shared" si="17"/>
        <v>97053.12331</v>
      </c>
      <c r="R33" s="122">
        <f t="shared" si="17"/>
        <v>102136.291</v>
      </c>
      <c r="S33" s="122">
        <f t="shared" si="17"/>
        <v>112422.7306</v>
      </c>
      <c r="T33" s="122">
        <f t="shared" si="17"/>
        <v>125054.1505</v>
      </c>
      <c r="U33" s="122">
        <f t="shared" si="17"/>
        <v>139093.6415</v>
      </c>
      <c r="V33" s="86"/>
      <c r="W33" s="32">
        <f>RRI(5,P33,U33)</f>
        <v>0.1079068914</v>
      </c>
      <c r="Y33" s="33">
        <f>RRI(4,Q33,U33)</f>
        <v>0.09414389192</v>
      </c>
      <c r="Z33" s="34"/>
      <c r="AA33" s="88"/>
      <c r="AB33" s="88"/>
      <c r="AC33" s="88"/>
      <c r="AD33" s="88"/>
      <c r="AE33" s="88"/>
      <c r="AF33" s="88"/>
      <c r="AG33" s="88"/>
      <c r="AH33" s="88"/>
      <c r="AI33" s="88"/>
      <c r="AJ33" s="88"/>
      <c r="AK33" s="88"/>
      <c r="AL33" s="88"/>
      <c r="AM33" s="88"/>
      <c r="AN33" s="88"/>
      <c r="AO33" s="88"/>
      <c r="AP33" s="88"/>
      <c r="AQ33" s="88"/>
    </row>
    <row r="34" ht="15.75" customHeight="1">
      <c r="A34" s="94"/>
      <c r="B34" s="94"/>
      <c r="C34" s="94" t="s">
        <v>33</v>
      </c>
      <c r="D34" s="96"/>
      <c r="E34" s="96"/>
      <c r="F34" s="96"/>
      <c r="G34" s="96"/>
      <c r="H34" s="96"/>
      <c r="I34" s="96"/>
      <c r="J34" s="123"/>
      <c r="K34" s="123"/>
      <c r="L34" s="123"/>
      <c r="M34" s="123"/>
      <c r="N34" s="123">
        <f t="shared" ref="N34:U34" si="18">N33/N7</f>
        <v>0.3227023643</v>
      </c>
      <c r="O34" s="123">
        <f t="shared" si="18"/>
        <v>0.4286667359</v>
      </c>
      <c r="P34" s="123">
        <f t="shared" si="18"/>
        <v>0.5065501122</v>
      </c>
      <c r="Q34" s="123">
        <f t="shared" si="18"/>
        <v>0.5045419705</v>
      </c>
      <c r="R34" s="123">
        <f t="shared" si="18"/>
        <v>0.4739194299</v>
      </c>
      <c r="S34" s="123">
        <f t="shared" si="18"/>
        <v>0.4739502631</v>
      </c>
      <c r="T34" s="123">
        <f t="shared" si="18"/>
        <v>0.4789824595</v>
      </c>
      <c r="U34" s="123">
        <f t="shared" si="18"/>
        <v>0.4840160774</v>
      </c>
      <c r="V34" s="12"/>
      <c r="W34" s="47"/>
      <c r="Y34" s="72"/>
      <c r="Z34" s="73"/>
      <c r="AA34" s="72"/>
      <c r="AB34" s="72"/>
      <c r="AC34" s="72"/>
      <c r="AD34" s="72"/>
      <c r="AE34" s="72"/>
      <c r="AF34" s="72"/>
      <c r="AG34" s="72"/>
      <c r="AH34" s="72"/>
      <c r="AI34" s="72"/>
      <c r="AJ34" s="72"/>
      <c r="AK34" s="72"/>
      <c r="AL34" s="72"/>
      <c r="AM34" s="72"/>
      <c r="AN34" s="72"/>
      <c r="AO34" s="72"/>
      <c r="AP34" s="72"/>
      <c r="AQ34" s="72"/>
    </row>
    <row r="35" ht="15.75" customHeight="1">
      <c r="A35" s="16"/>
      <c r="B35" s="16"/>
      <c r="C35" s="16"/>
      <c r="D35" s="36"/>
      <c r="E35" s="36"/>
      <c r="F35" s="36"/>
      <c r="G35" s="36"/>
      <c r="H35" s="36"/>
      <c r="I35" s="36"/>
      <c r="J35" s="36"/>
      <c r="K35" s="17"/>
      <c r="L35" s="17"/>
      <c r="M35" s="17"/>
      <c r="N35" s="17"/>
      <c r="O35" s="17"/>
      <c r="P35" s="17"/>
      <c r="Q35" s="17"/>
      <c r="R35" s="17"/>
      <c r="S35" s="17"/>
      <c r="T35" s="17"/>
      <c r="U35" s="17"/>
      <c r="V35" s="8"/>
      <c r="W35" s="38"/>
      <c r="Z35" s="40"/>
    </row>
    <row r="36" ht="15.0" customHeight="1">
      <c r="A36" s="118"/>
      <c r="B36" s="118" t="s">
        <v>34</v>
      </c>
      <c r="C36" s="124"/>
      <c r="D36" s="125"/>
      <c r="E36" s="125"/>
      <c r="F36" s="125"/>
      <c r="G36" s="125"/>
      <c r="H36" s="125"/>
      <c r="I36" s="125"/>
      <c r="J36" s="126">
        <f t="shared" ref="J36:U36" si="19">J31</f>
        <v>24913</v>
      </c>
      <c r="K36" s="126">
        <f t="shared" si="19"/>
        <v>28986</v>
      </c>
      <c r="L36" s="126">
        <f t="shared" si="19"/>
        <v>32671</v>
      </c>
      <c r="M36" s="126">
        <f t="shared" si="19"/>
        <v>46753</v>
      </c>
      <c r="N36" s="126">
        <f t="shared" si="19"/>
        <v>28944</v>
      </c>
      <c r="O36" s="126">
        <f t="shared" si="19"/>
        <v>46650</v>
      </c>
      <c r="P36" s="126">
        <f t="shared" si="19"/>
        <v>69380</v>
      </c>
      <c r="Q36" s="126">
        <f t="shared" si="19"/>
        <v>75893.64761</v>
      </c>
      <c r="R36" s="126">
        <f t="shared" si="19"/>
        <v>74119.46577</v>
      </c>
      <c r="S36" s="126">
        <f t="shared" si="19"/>
        <v>81586.25659</v>
      </c>
      <c r="T36" s="126">
        <f t="shared" si="19"/>
        <v>91113.36785</v>
      </c>
      <c r="U36" s="126">
        <f t="shared" si="19"/>
        <v>101735.0201</v>
      </c>
      <c r="V36" s="86"/>
      <c r="W36" s="32">
        <f>RRI(5,P36,U36)</f>
        <v>0.07956112176</v>
      </c>
      <c r="Y36" s="33">
        <f>RRI(4,Q36,U36)</f>
        <v>0.07600988766</v>
      </c>
      <c r="Z36" s="34"/>
      <c r="AA36" s="88"/>
      <c r="AB36" s="88"/>
      <c r="AC36" s="88"/>
      <c r="AD36" s="88"/>
      <c r="AE36" s="88"/>
      <c r="AF36" s="88"/>
      <c r="AG36" s="88"/>
      <c r="AH36" s="88"/>
      <c r="AI36" s="88"/>
      <c r="AJ36" s="88"/>
      <c r="AK36" s="88"/>
      <c r="AL36" s="88"/>
      <c r="AM36" s="88"/>
      <c r="AN36" s="88"/>
      <c r="AO36" s="88"/>
      <c r="AP36" s="88"/>
      <c r="AQ36" s="88"/>
    </row>
    <row r="37" ht="15.75" customHeight="1">
      <c r="A37" s="94"/>
      <c r="B37" s="127"/>
      <c r="C37" s="128" t="s">
        <v>33</v>
      </c>
      <c r="D37" s="129"/>
      <c r="E37" s="129"/>
      <c r="F37" s="129"/>
      <c r="G37" s="129"/>
      <c r="H37" s="129"/>
      <c r="I37" s="129"/>
      <c r="J37" s="130">
        <f t="shared" ref="J37:U37" si="20">J36/J7</f>
        <v>0.4461656936</v>
      </c>
      <c r="K37" s="130">
        <f t="shared" si="20"/>
        <v>0.4100032533</v>
      </c>
      <c r="L37" s="130">
        <f t="shared" si="20"/>
        <v>0.3800500204</v>
      </c>
      <c r="M37" s="130">
        <f t="shared" si="20"/>
        <v>0.3964504066</v>
      </c>
      <c r="N37" s="130">
        <f t="shared" si="20"/>
        <v>0.2482141173</v>
      </c>
      <c r="O37" s="130">
        <f t="shared" si="20"/>
        <v>0.3458065855</v>
      </c>
      <c r="P37" s="130">
        <f t="shared" si="20"/>
        <v>0.421760354</v>
      </c>
      <c r="Q37" s="130">
        <f t="shared" si="20"/>
        <v>0.3945419705</v>
      </c>
      <c r="R37" s="130">
        <f t="shared" si="20"/>
        <v>0.3439194299</v>
      </c>
      <c r="S37" s="130">
        <f t="shared" si="20"/>
        <v>0.3439502631</v>
      </c>
      <c r="T37" s="130">
        <f t="shared" si="20"/>
        <v>0.3489824595</v>
      </c>
      <c r="U37" s="130">
        <f t="shared" si="20"/>
        <v>0.3540160774</v>
      </c>
      <c r="V37" s="12"/>
      <c r="W37" s="38"/>
      <c r="Y37" s="72"/>
      <c r="Z37" s="73"/>
      <c r="AA37" s="72"/>
      <c r="AB37" s="72"/>
      <c r="AC37" s="72"/>
      <c r="AD37" s="72"/>
      <c r="AE37" s="72"/>
      <c r="AF37" s="72"/>
      <c r="AG37" s="72"/>
      <c r="AH37" s="72"/>
      <c r="AI37" s="72"/>
      <c r="AJ37" s="72"/>
      <c r="AK37" s="72"/>
      <c r="AL37" s="72"/>
      <c r="AM37" s="72"/>
      <c r="AN37" s="72"/>
      <c r="AO37" s="72"/>
      <c r="AP37" s="72"/>
      <c r="AQ37" s="72"/>
    </row>
    <row r="38" ht="15.75" customHeight="1">
      <c r="A38" s="16"/>
      <c r="B38" s="16"/>
      <c r="C38" s="16" t="s">
        <v>18</v>
      </c>
      <c r="D38" s="36"/>
      <c r="E38" s="36"/>
      <c r="F38" s="36"/>
      <c r="G38" s="36"/>
      <c r="H38" s="36"/>
      <c r="I38" s="36"/>
      <c r="J38" s="37"/>
      <c r="K38" s="37">
        <f t="shared" ref="K38:U38" si="21">K36/J36-1</f>
        <v>0.1634889415</v>
      </c>
      <c r="L38" s="37">
        <f t="shared" si="21"/>
        <v>0.1271303388</v>
      </c>
      <c r="M38" s="37">
        <f t="shared" si="21"/>
        <v>0.4310244559</v>
      </c>
      <c r="N38" s="37">
        <f t="shared" si="21"/>
        <v>-0.3809167326</v>
      </c>
      <c r="O38" s="37">
        <f t="shared" si="21"/>
        <v>0.6117330017</v>
      </c>
      <c r="P38" s="37">
        <f t="shared" si="21"/>
        <v>0.4872454448</v>
      </c>
      <c r="Q38" s="37">
        <f t="shared" si="21"/>
        <v>0.09388364955</v>
      </c>
      <c r="R38" s="37">
        <f t="shared" si="21"/>
        <v>-0.02337721125</v>
      </c>
      <c r="S38" s="37">
        <f t="shared" si="21"/>
        <v>0.1007399439</v>
      </c>
      <c r="T38" s="37">
        <f t="shared" si="21"/>
        <v>0.1167734819</v>
      </c>
      <c r="U38" s="37">
        <f t="shared" si="21"/>
        <v>0.1165762222</v>
      </c>
      <c r="V38" s="8"/>
      <c r="W38" s="38"/>
      <c r="Z38" s="40"/>
    </row>
    <row r="39" ht="15.75" customHeight="1">
      <c r="A39" s="16"/>
      <c r="B39" s="16"/>
      <c r="C39" s="16"/>
      <c r="D39" s="36"/>
      <c r="E39" s="36"/>
      <c r="F39" s="36"/>
      <c r="G39" s="36"/>
      <c r="H39" s="36"/>
      <c r="I39" s="36"/>
      <c r="J39" s="37"/>
      <c r="K39" s="37"/>
      <c r="L39" s="37"/>
      <c r="M39" s="37"/>
      <c r="N39" s="37"/>
      <c r="O39" s="37"/>
      <c r="P39" s="37"/>
      <c r="Q39" s="37"/>
      <c r="R39" s="37"/>
      <c r="S39" s="37"/>
      <c r="T39" s="37"/>
      <c r="U39" s="37"/>
      <c r="V39" s="8"/>
      <c r="W39" s="38"/>
      <c r="X39" s="131"/>
      <c r="Z39" s="40"/>
    </row>
    <row r="40" ht="15.0" customHeight="1">
      <c r="A40" s="132"/>
      <c r="B40" s="132" t="s">
        <v>35</v>
      </c>
      <c r="C40" s="132"/>
      <c r="D40" s="133"/>
      <c r="E40" s="133"/>
      <c r="F40" s="133"/>
      <c r="G40" s="133"/>
      <c r="H40" s="133"/>
      <c r="I40" s="133"/>
      <c r="J40" s="134">
        <f t="shared" ref="J40:U40" si="22">J36-J29</f>
        <v>24913</v>
      </c>
      <c r="K40" s="134">
        <f t="shared" si="22"/>
        <v>28986</v>
      </c>
      <c r="L40" s="134">
        <f t="shared" si="22"/>
        <v>32671</v>
      </c>
      <c r="M40" s="134">
        <f t="shared" si="22"/>
        <v>46753</v>
      </c>
      <c r="N40" s="134">
        <f t="shared" si="22"/>
        <v>28944</v>
      </c>
      <c r="O40" s="134">
        <f t="shared" si="22"/>
        <v>50203</v>
      </c>
      <c r="P40" s="134">
        <f t="shared" si="22"/>
        <v>71319</v>
      </c>
      <c r="Q40" s="134">
        <f t="shared" si="22"/>
        <v>77893.64761</v>
      </c>
      <c r="R40" s="134">
        <f t="shared" si="22"/>
        <v>74119.46577</v>
      </c>
      <c r="S40" s="134">
        <f t="shared" si="22"/>
        <v>81586.25659</v>
      </c>
      <c r="T40" s="134">
        <f t="shared" si="22"/>
        <v>91113.36785</v>
      </c>
      <c r="U40" s="134">
        <f t="shared" si="22"/>
        <v>101735.0201</v>
      </c>
      <c r="V40" s="135"/>
      <c r="W40" s="32">
        <f>RRI(5,P40,U40)</f>
        <v>0.07362606363</v>
      </c>
      <c r="Y40" s="33">
        <f>RRI(4,Q40,U40)</f>
        <v>0.06903545352</v>
      </c>
      <c r="Z40" s="34"/>
      <c r="AA40" s="136"/>
      <c r="AB40" s="136"/>
      <c r="AC40" s="136"/>
      <c r="AD40" s="136"/>
      <c r="AE40" s="136"/>
      <c r="AF40" s="136"/>
      <c r="AG40" s="136"/>
      <c r="AH40" s="136"/>
      <c r="AI40" s="136"/>
      <c r="AJ40" s="136"/>
      <c r="AK40" s="136"/>
      <c r="AL40" s="136"/>
      <c r="AM40" s="136"/>
      <c r="AN40" s="136"/>
      <c r="AO40" s="136"/>
      <c r="AP40" s="136"/>
      <c r="AQ40" s="136"/>
    </row>
    <row r="41" ht="15.75" customHeight="1">
      <c r="A41" s="94"/>
      <c r="B41" s="127"/>
      <c r="C41" s="128" t="s">
        <v>33</v>
      </c>
      <c r="D41" s="129"/>
      <c r="E41" s="129"/>
      <c r="F41" s="129"/>
      <c r="G41" s="129"/>
      <c r="H41" s="129"/>
      <c r="I41" s="129"/>
      <c r="J41" s="130" t="str">
        <f>J40/J11</f>
        <v>#DIV/0!</v>
      </c>
      <c r="K41" s="130">
        <f t="shared" ref="K41:U41" si="23">K40/K7</f>
        <v>0.4100032533</v>
      </c>
      <c r="L41" s="130">
        <f t="shared" si="23"/>
        <v>0.3800500204</v>
      </c>
      <c r="M41" s="130">
        <f t="shared" si="23"/>
        <v>0.3964504066</v>
      </c>
      <c r="N41" s="130">
        <f t="shared" si="23"/>
        <v>0.2482141173</v>
      </c>
      <c r="O41" s="130">
        <f t="shared" si="23"/>
        <v>0.3721442232</v>
      </c>
      <c r="P41" s="130">
        <f t="shared" si="23"/>
        <v>0.4335475164</v>
      </c>
      <c r="Q41" s="130">
        <f t="shared" si="23"/>
        <v>0.4049392035</v>
      </c>
      <c r="R41" s="130">
        <f t="shared" si="23"/>
        <v>0.3439194299</v>
      </c>
      <c r="S41" s="130">
        <f t="shared" si="23"/>
        <v>0.3439502631</v>
      </c>
      <c r="T41" s="130">
        <f t="shared" si="23"/>
        <v>0.3489824595</v>
      </c>
      <c r="U41" s="130">
        <f t="shared" si="23"/>
        <v>0.3540160774</v>
      </c>
      <c r="V41" s="12"/>
      <c r="W41" s="38"/>
      <c r="Y41" s="72"/>
      <c r="Z41" s="73"/>
      <c r="AA41" s="72"/>
      <c r="AB41" s="72"/>
      <c r="AC41" s="72"/>
      <c r="AD41" s="72"/>
      <c r="AE41" s="72"/>
      <c r="AF41" s="72"/>
      <c r="AG41" s="72"/>
      <c r="AH41" s="72"/>
      <c r="AI41" s="72"/>
      <c r="AJ41" s="72"/>
      <c r="AK41" s="72"/>
      <c r="AL41" s="72"/>
      <c r="AM41" s="72"/>
      <c r="AN41" s="72"/>
      <c r="AO41" s="72"/>
      <c r="AP41" s="72"/>
      <c r="AQ41" s="72"/>
    </row>
    <row r="42" ht="15.75" customHeight="1">
      <c r="A42" s="16"/>
      <c r="B42" s="16"/>
      <c r="C42" s="16" t="s">
        <v>18</v>
      </c>
      <c r="D42" s="36"/>
      <c r="E42" s="36"/>
      <c r="F42" s="36"/>
      <c r="G42" s="36"/>
      <c r="H42" s="36"/>
      <c r="I42" s="36"/>
      <c r="J42" s="37" t="str">
        <f t="shared" ref="J42:U42" si="24">J40/I40-1</f>
        <v>#DIV/0!</v>
      </c>
      <c r="K42" s="37">
        <f t="shared" si="24"/>
        <v>0.1634889415</v>
      </c>
      <c r="L42" s="37">
        <f t="shared" si="24"/>
        <v>0.1271303388</v>
      </c>
      <c r="M42" s="37">
        <f t="shared" si="24"/>
        <v>0.4310244559</v>
      </c>
      <c r="N42" s="37">
        <f t="shared" si="24"/>
        <v>-0.3809167326</v>
      </c>
      <c r="O42" s="37">
        <f t="shared" si="24"/>
        <v>0.7344872858</v>
      </c>
      <c r="P42" s="37">
        <f t="shared" si="24"/>
        <v>0.420612314</v>
      </c>
      <c r="Q42" s="37">
        <f t="shared" si="24"/>
        <v>0.09218648054</v>
      </c>
      <c r="R42" s="37">
        <f t="shared" si="24"/>
        <v>-0.04845301187</v>
      </c>
      <c r="S42" s="37">
        <f t="shared" si="24"/>
        <v>0.1007399439</v>
      </c>
      <c r="T42" s="37">
        <f t="shared" si="24"/>
        <v>0.1167734819</v>
      </c>
      <c r="U42" s="37">
        <f t="shared" si="24"/>
        <v>0.1165762222</v>
      </c>
      <c r="V42" s="8"/>
      <c r="W42" s="38"/>
      <c r="Z42" s="40"/>
    </row>
    <row r="43" ht="15.75" customHeight="1">
      <c r="A43" s="16"/>
      <c r="B43" s="16"/>
      <c r="C43" s="16"/>
      <c r="D43" s="36"/>
      <c r="E43" s="36"/>
      <c r="F43" s="36"/>
      <c r="G43" s="36"/>
      <c r="H43" s="36"/>
      <c r="I43" s="36"/>
      <c r="J43" s="137"/>
      <c r="K43" s="138"/>
      <c r="L43" s="139"/>
      <c r="M43" s="139"/>
      <c r="N43" s="139"/>
      <c r="O43" s="140"/>
      <c r="P43" s="140"/>
      <c r="Q43" s="140"/>
      <c r="R43" s="140"/>
      <c r="S43" s="140"/>
      <c r="T43" s="140"/>
      <c r="U43" s="140"/>
      <c r="V43" s="8"/>
      <c r="W43" s="38"/>
      <c r="Z43" s="40"/>
    </row>
    <row r="44" ht="15.75" customHeight="1">
      <c r="A44" s="82"/>
      <c r="B44" s="82" t="s">
        <v>36</v>
      </c>
      <c r="C44" s="82"/>
      <c r="D44" s="83"/>
      <c r="E44" s="83"/>
      <c r="F44" s="83"/>
      <c r="G44" s="83"/>
      <c r="H44" s="83"/>
      <c r="I44" s="83"/>
      <c r="J44" s="84"/>
      <c r="K44" s="84"/>
      <c r="L44" s="84"/>
      <c r="M44" s="84">
        <v>-23.0</v>
      </c>
      <c r="N44" s="84">
        <v>-185.0</v>
      </c>
      <c r="O44" s="101">
        <v>-446.0</v>
      </c>
      <c r="P44" s="141">
        <v>-715.0</v>
      </c>
      <c r="Q44" s="141">
        <f t="shared" ref="Q44:U44" si="25">((Q106+P106)/2)*-0.04</f>
        <v>-823.72</v>
      </c>
      <c r="R44" s="141">
        <f t="shared" si="25"/>
        <v>-795.72</v>
      </c>
      <c r="S44" s="141">
        <f t="shared" si="25"/>
        <v>-767.72</v>
      </c>
      <c r="T44" s="141">
        <f t="shared" si="25"/>
        <v>-739.72</v>
      </c>
      <c r="U44" s="141">
        <f t="shared" si="25"/>
        <v>-711.72</v>
      </c>
      <c r="V44" s="86"/>
      <c r="W44" s="87"/>
      <c r="Y44" s="88"/>
      <c r="Z44" s="89"/>
      <c r="AA44" s="88"/>
      <c r="AB44" s="88"/>
      <c r="AC44" s="88"/>
      <c r="AD44" s="88"/>
      <c r="AE44" s="88"/>
      <c r="AF44" s="88"/>
      <c r="AG44" s="88"/>
      <c r="AH44" s="88"/>
      <c r="AI44" s="88"/>
      <c r="AJ44" s="88"/>
      <c r="AK44" s="88"/>
      <c r="AL44" s="88"/>
      <c r="AM44" s="88"/>
      <c r="AN44" s="88"/>
      <c r="AO44" s="88"/>
      <c r="AP44" s="88"/>
      <c r="AQ44" s="88"/>
    </row>
    <row r="45" ht="15.75" customHeight="1">
      <c r="A45" s="82"/>
      <c r="B45" s="82" t="s">
        <v>37</v>
      </c>
      <c r="C45" s="82"/>
      <c r="D45" s="83"/>
      <c r="E45" s="83"/>
      <c r="F45" s="83"/>
      <c r="G45" s="83"/>
      <c r="H45" s="83"/>
      <c r="I45" s="83"/>
      <c r="J45" s="84">
        <v>-204.0</v>
      </c>
      <c r="K45" s="84">
        <v>-78.0</v>
      </c>
      <c r="L45" s="88">
        <v>-163.0</v>
      </c>
      <c r="M45" s="88">
        <v>70.0</v>
      </c>
      <c r="N45" s="88">
        <v>46.0</v>
      </c>
      <c r="O45" s="88">
        <v>-415.0</v>
      </c>
      <c r="P45" s="141">
        <v>-519.0</v>
      </c>
      <c r="Q45" s="141">
        <f t="shared" ref="Q45:U45" si="26">Q7*Q86</f>
        <v>-209.8160409</v>
      </c>
      <c r="R45" s="141">
        <f t="shared" si="26"/>
        <v>-234.6219445</v>
      </c>
      <c r="S45" s="141">
        <f t="shared" si="26"/>
        <v>-226.3125771</v>
      </c>
      <c r="T45" s="141">
        <f t="shared" si="26"/>
        <v>-316.4402084</v>
      </c>
      <c r="U45" s="141">
        <f t="shared" si="26"/>
        <v>-425.2506311</v>
      </c>
      <c r="V45" s="86"/>
      <c r="W45" s="87"/>
      <c r="Y45" s="88"/>
      <c r="Z45" s="89"/>
      <c r="AA45" s="88"/>
      <c r="AB45" s="88"/>
      <c r="AC45" s="88"/>
      <c r="AD45" s="88"/>
      <c r="AE45" s="88"/>
      <c r="AF45" s="88"/>
      <c r="AG45" s="88"/>
      <c r="AH45" s="88"/>
      <c r="AI45" s="88"/>
      <c r="AJ45" s="88"/>
      <c r="AK45" s="88"/>
      <c r="AL45" s="88"/>
      <c r="AM45" s="88"/>
      <c r="AN45" s="88"/>
      <c r="AO45" s="88"/>
      <c r="AP45" s="88"/>
      <c r="AQ45" s="88"/>
    </row>
    <row r="46" ht="15.75" customHeight="1">
      <c r="A46" s="82"/>
      <c r="B46" s="82" t="s">
        <v>38</v>
      </c>
      <c r="C46" s="82"/>
      <c r="D46" s="83"/>
      <c r="E46" s="83"/>
      <c r="F46" s="83"/>
      <c r="G46" s="83"/>
      <c r="H46" s="83"/>
      <c r="I46" s="83"/>
      <c r="J46" s="84">
        <v>652.0</v>
      </c>
      <c r="K46" s="84">
        <v>904.0</v>
      </c>
      <c r="L46" s="88">
        <v>672.0</v>
      </c>
      <c r="M46" s="88">
        <v>484.0</v>
      </c>
      <c r="N46" s="88">
        <v>461.0</v>
      </c>
      <c r="O46" s="88">
        <v>1639.0</v>
      </c>
      <c r="P46" s="141">
        <v>2517.0</v>
      </c>
      <c r="Q46" s="141">
        <f>P95*0.04</f>
        <v>3112.6</v>
      </c>
      <c r="R46" s="141">
        <f t="shared" ref="R46:U46" si="27">Q95*0.035</f>
        <v>2120.993554</v>
      </c>
      <c r="S46" s="141">
        <f t="shared" si="27"/>
        <v>1552.182552</v>
      </c>
      <c r="T46" s="141">
        <f t="shared" si="27"/>
        <v>1370.589366</v>
      </c>
      <c r="U46" s="141">
        <f t="shared" si="27"/>
        <v>1628.79898</v>
      </c>
      <c r="V46" s="86"/>
      <c r="W46" s="87"/>
      <c r="Y46" s="88"/>
      <c r="Z46" s="89"/>
      <c r="AA46" s="88"/>
      <c r="AB46" s="88"/>
      <c r="AC46" s="88"/>
      <c r="AD46" s="88"/>
      <c r="AE46" s="88"/>
      <c r="AF46" s="88"/>
      <c r="AG46" s="88"/>
      <c r="AH46" s="88"/>
      <c r="AI46" s="88"/>
      <c r="AJ46" s="88"/>
      <c r="AK46" s="88"/>
      <c r="AL46" s="88"/>
      <c r="AM46" s="88"/>
      <c r="AN46" s="88"/>
      <c r="AO46" s="88"/>
      <c r="AP46" s="88"/>
      <c r="AQ46" s="88"/>
    </row>
    <row r="47" ht="15.75" customHeight="1">
      <c r="A47" s="142"/>
      <c r="B47" s="142" t="s">
        <v>39</v>
      </c>
      <c r="C47" s="142"/>
      <c r="D47" s="143"/>
      <c r="E47" s="143"/>
      <c r="F47" s="143"/>
      <c r="G47" s="143"/>
      <c r="H47" s="143"/>
      <c r="I47" s="143"/>
      <c r="J47" s="144">
        <f t="shared" ref="J47:U47" si="28">J36+J44+J46+J45</f>
        <v>25361</v>
      </c>
      <c r="K47" s="144">
        <f t="shared" si="28"/>
        <v>29812</v>
      </c>
      <c r="L47" s="144">
        <f t="shared" si="28"/>
        <v>33180</v>
      </c>
      <c r="M47" s="144">
        <f t="shared" si="28"/>
        <v>47284</v>
      </c>
      <c r="N47" s="144">
        <f t="shared" si="28"/>
        <v>29266</v>
      </c>
      <c r="O47" s="144">
        <f t="shared" si="28"/>
        <v>47428</v>
      </c>
      <c r="P47" s="144">
        <f t="shared" si="28"/>
        <v>70663</v>
      </c>
      <c r="Q47" s="144">
        <f t="shared" si="28"/>
        <v>77972.71156</v>
      </c>
      <c r="R47" s="144">
        <f t="shared" si="28"/>
        <v>75210.11738</v>
      </c>
      <c r="S47" s="144">
        <f t="shared" si="28"/>
        <v>82144.40657</v>
      </c>
      <c r="T47" s="144">
        <f t="shared" si="28"/>
        <v>91427.79701</v>
      </c>
      <c r="U47" s="144">
        <f t="shared" si="28"/>
        <v>102226.8484</v>
      </c>
      <c r="V47" s="86"/>
      <c r="W47" s="145"/>
      <c r="Y47" s="88"/>
      <c r="Z47" s="89"/>
      <c r="AA47" s="88"/>
      <c r="AB47" s="88"/>
      <c r="AC47" s="88"/>
      <c r="AD47" s="88"/>
      <c r="AE47" s="88"/>
      <c r="AF47" s="88"/>
      <c r="AG47" s="88"/>
      <c r="AH47" s="88"/>
      <c r="AI47" s="88"/>
      <c r="AJ47" s="88"/>
      <c r="AK47" s="88"/>
      <c r="AL47" s="88"/>
      <c r="AM47" s="88"/>
      <c r="AN47" s="88"/>
      <c r="AO47" s="88"/>
      <c r="AP47" s="88"/>
      <c r="AQ47" s="88"/>
    </row>
    <row r="48" ht="15.75" customHeight="1">
      <c r="A48" s="82"/>
      <c r="B48" s="82"/>
      <c r="C48" s="82"/>
      <c r="D48" s="83"/>
      <c r="E48" s="83"/>
      <c r="F48" s="83"/>
      <c r="G48" s="83"/>
      <c r="H48" s="83"/>
      <c r="I48" s="83"/>
      <c r="J48" s="85"/>
      <c r="K48" s="85"/>
      <c r="L48" s="85"/>
      <c r="M48" s="85"/>
      <c r="N48" s="85"/>
      <c r="O48" s="85"/>
      <c r="P48" s="85"/>
      <c r="Q48" s="85"/>
      <c r="R48" s="85"/>
      <c r="S48" s="85"/>
      <c r="T48" s="85"/>
      <c r="U48" s="85"/>
      <c r="V48" s="86"/>
      <c r="W48" s="145"/>
      <c r="Y48" s="88"/>
      <c r="Z48" s="89"/>
      <c r="AA48" s="88"/>
      <c r="AB48" s="88"/>
      <c r="AC48" s="88"/>
      <c r="AD48" s="88"/>
      <c r="AE48" s="88"/>
      <c r="AF48" s="88"/>
      <c r="AG48" s="88"/>
      <c r="AH48" s="88"/>
      <c r="AI48" s="88"/>
      <c r="AJ48" s="88"/>
      <c r="AK48" s="88"/>
      <c r="AL48" s="88"/>
      <c r="AM48" s="88"/>
      <c r="AN48" s="88"/>
      <c r="AO48" s="88"/>
      <c r="AP48" s="88"/>
      <c r="AQ48" s="88"/>
    </row>
    <row r="49" ht="15.75" customHeight="1">
      <c r="A49" s="82"/>
      <c r="B49" s="82" t="s">
        <v>40</v>
      </c>
      <c r="C49" s="82"/>
      <c r="D49" s="83"/>
      <c r="E49" s="83"/>
      <c r="F49" s="83"/>
      <c r="G49" s="83"/>
      <c r="H49" s="83"/>
      <c r="I49" s="83"/>
      <c r="J49" s="146"/>
      <c r="K49" s="146">
        <v>-5000.0</v>
      </c>
      <c r="L49" s="146">
        <v>0.0</v>
      </c>
      <c r="M49" s="146">
        <v>0.0</v>
      </c>
      <c r="N49" s="146">
        <v>-5058.0</v>
      </c>
      <c r="O49" s="109"/>
      <c r="P49" s="109"/>
      <c r="Q49" s="109"/>
      <c r="R49" s="109"/>
      <c r="S49" s="109"/>
      <c r="T49" s="109"/>
      <c r="U49" s="109"/>
      <c r="V49" s="147"/>
      <c r="W49" s="145"/>
      <c r="Y49" s="88"/>
      <c r="Z49" s="89"/>
      <c r="AA49" s="88"/>
      <c r="AB49" s="88"/>
      <c r="AC49" s="88"/>
      <c r="AD49" s="88"/>
      <c r="AE49" s="88"/>
      <c r="AF49" s="88"/>
      <c r="AG49" s="88"/>
      <c r="AH49" s="88"/>
      <c r="AI49" s="88"/>
      <c r="AJ49" s="88"/>
      <c r="AK49" s="88"/>
      <c r="AL49" s="88"/>
      <c r="AM49" s="88"/>
      <c r="AN49" s="88"/>
      <c r="AO49" s="88"/>
      <c r="AP49" s="88"/>
      <c r="AQ49" s="88"/>
    </row>
    <row r="50" ht="15.75" customHeight="1">
      <c r="A50" s="142"/>
      <c r="B50" s="142" t="s">
        <v>41</v>
      </c>
      <c r="C50" s="142"/>
      <c r="D50" s="143"/>
      <c r="E50" s="143"/>
      <c r="F50" s="143"/>
      <c r="G50" s="143"/>
      <c r="H50" s="143"/>
      <c r="I50" s="143"/>
      <c r="J50" s="144">
        <f t="shared" ref="J50:U50" si="29">J47+J49</f>
        <v>25361</v>
      </c>
      <c r="K50" s="144">
        <f t="shared" si="29"/>
        <v>24812</v>
      </c>
      <c r="L50" s="144">
        <f t="shared" si="29"/>
        <v>33180</v>
      </c>
      <c r="M50" s="144">
        <f t="shared" si="29"/>
        <v>47284</v>
      </c>
      <c r="N50" s="144">
        <f t="shared" si="29"/>
        <v>24208</v>
      </c>
      <c r="O50" s="144">
        <f t="shared" si="29"/>
        <v>47428</v>
      </c>
      <c r="P50" s="144">
        <f t="shared" si="29"/>
        <v>70663</v>
      </c>
      <c r="Q50" s="144">
        <f t="shared" si="29"/>
        <v>77972.71156</v>
      </c>
      <c r="R50" s="144">
        <f t="shared" si="29"/>
        <v>75210.11738</v>
      </c>
      <c r="S50" s="144">
        <f t="shared" si="29"/>
        <v>82144.40657</v>
      </c>
      <c r="T50" s="144">
        <f t="shared" si="29"/>
        <v>91427.79701</v>
      </c>
      <c r="U50" s="144">
        <f t="shared" si="29"/>
        <v>102226.8484</v>
      </c>
      <c r="V50" s="86"/>
      <c r="W50" s="145"/>
      <c r="Y50" s="88"/>
      <c r="Z50" s="89"/>
      <c r="AA50" s="88"/>
      <c r="AB50" s="88"/>
      <c r="AC50" s="88"/>
      <c r="AD50" s="88"/>
      <c r="AE50" s="88"/>
      <c r="AF50" s="88"/>
      <c r="AG50" s="88"/>
      <c r="AH50" s="88"/>
      <c r="AI50" s="88"/>
      <c r="AJ50" s="88"/>
      <c r="AK50" s="88"/>
      <c r="AL50" s="88"/>
      <c r="AM50" s="88"/>
      <c r="AN50" s="88"/>
      <c r="AO50" s="88"/>
      <c r="AP50" s="88"/>
      <c r="AQ50" s="88"/>
    </row>
    <row r="51" ht="15.75" customHeight="1">
      <c r="A51" s="82"/>
      <c r="B51" s="82"/>
      <c r="C51" s="82"/>
      <c r="D51" s="83"/>
      <c r="E51" s="83"/>
      <c r="F51" s="83"/>
      <c r="G51" s="83"/>
      <c r="H51" s="83"/>
      <c r="I51" s="83"/>
      <c r="J51" s="85"/>
      <c r="K51" s="85"/>
      <c r="L51" s="85"/>
      <c r="M51" s="85"/>
      <c r="N51" s="85"/>
      <c r="O51" s="85"/>
      <c r="P51" s="85"/>
      <c r="Q51" s="85"/>
      <c r="R51" s="85"/>
      <c r="S51" s="85"/>
      <c r="T51" s="85"/>
      <c r="U51" s="85"/>
      <c r="V51" s="86"/>
      <c r="W51" s="145"/>
      <c r="Y51" s="88"/>
      <c r="Z51" s="89"/>
      <c r="AA51" s="88"/>
      <c r="AB51" s="88"/>
      <c r="AC51" s="88"/>
      <c r="AD51" s="88"/>
      <c r="AE51" s="88"/>
      <c r="AF51" s="88"/>
      <c r="AG51" s="88"/>
      <c r="AH51" s="88"/>
      <c r="AI51" s="88"/>
      <c r="AJ51" s="88"/>
      <c r="AK51" s="88"/>
      <c r="AL51" s="88"/>
      <c r="AM51" s="88"/>
      <c r="AN51" s="88"/>
      <c r="AO51" s="88"/>
      <c r="AP51" s="88"/>
      <c r="AQ51" s="88"/>
    </row>
    <row r="52" ht="15.75" customHeight="1">
      <c r="A52" s="148"/>
      <c r="B52" s="148" t="s">
        <v>42</v>
      </c>
      <c r="C52" s="148"/>
      <c r="D52" s="149"/>
      <c r="E52" s="149"/>
      <c r="F52" s="149"/>
      <c r="G52" s="149"/>
      <c r="H52" s="149"/>
      <c r="I52" s="149"/>
      <c r="J52" s="150">
        <v>-3249.0</v>
      </c>
      <c r="K52" s="150">
        <v>-6327.0</v>
      </c>
      <c r="L52" s="150">
        <v>-4034.0</v>
      </c>
      <c r="M52" s="150">
        <v>-7914.0</v>
      </c>
      <c r="N52" s="150">
        <v>-5619.0</v>
      </c>
      <c r="O52" s="151">
        <v>-8330.0</v>
      </c>
      <c r="P52" s="109">
        <v>-8303.0</v>
      </c>
      <c r="Q52" s="109">
        <f t="shared" ref="Q52:U52" si="30">Q50*Q85</f>
        <v>-10136.4525</v>
      </c>
      <c r="R52" s="109">
        <f t="shared" si="30"/>
        <v>-9777.31526</v>
      </c>
      <c r="S52" s="109">
        <f t="shared" si="30"/>
        <v>-10678.77285</v>
      </c>
      <c r="T52" s="109">
        <f t="shared" si="30"/>
        <v>-11885.61361</v>
      </c>
      <c r="U52" s="109">
        <f t="shared" si="30"/>
        <v>-13289.49029</v>
      </c>
      <c r="V52" s="86"/>
      <c r="W52" s="145"/>
      <c r="Y52" s="88"/>
      <c r="Z52" s="89"/>
      <c r="AA52" s="88"/>
      <c r="AB52" s="88"/>
      <c r="AC52" s="88"/>
      <c r="AD52" s="88"/>
      <c r="AE52" s="88"/>
      <c r="AF52" s="88"/>
      <c r="AG52" s="88"/>
      <c r="AH52" s="88"/>
      <c r="AI52" s="88"/>
      <c r="AJ52" s="88"/>
      <c r="AK52" s="88"/>
      <c r="AL52" s="88"/>
      <c r="AM52" s="88"/>
      <c r="AN52" s="88"/>
      <c r="AO52" s="88"/>
      <c r="AP52" s="88"/>
      <c r="AQ52" s="88"/>
    </row>
    <row r="53" ht="15.75" customHeight="1">
      <c r="A53" s="142"/>
      <c r="B53" s="142" t="s">
        <v>43</v>
      </c>
      <c r="C53" s="142"/>
      <c r="D53" s="143"/>
      <c r="E53" s="143"/>
      <c r="F53" s="143"/>
      <c r="G53" s="143"/>
      <c r="H53" s="143"/>
      <c r="I53" s="143"/>
      <c r="J53" s="144">
        <f t="shared" ref="J53:U53" si="31">J50+J52</f>
        <v>22112</v>
      </c>
      <c r="K53" s="144">
        <f t="shared" si="31"/>
        <v>18485</v>
      </c>
      <c r="L53" s="144">
        <f t="shared" si="31"/>
        <v>29146</v>
      </c>
      <c r="M53" s="144">
        <f t="shared" si="31"/>
        <v>39370</v>
      </c>
      <c r="N53" s="144">
        <f t="shared" si="31"/>
        <v>18589</v>
      </c>
      <c r="O53" s="144">
        <f t="shared" si="31"/>
        <v>39098</v>
      </c>
      <c r="P53" s="144">
        <f t="shared" si="31"/>
        <v>62360</v>
      </c>
      <c r="Q53" s="144">
        <f t="shared" si="31"/>
        <v>67836.25906</v>
      </c>
      <c r="R53" s="144">
        <f t="shared" si="31"/>
        <v>65432.80212</v>
      </c>
      <c r="S53" s="144">
        <f t="shared" si="31"/>
        <v>71465.63372</v>
      </c>
      <c r="T53" s="144">
        <f t="shared" si="31"/>
        <v>79542.1834</v>
      </c>
      <c r="U53" s="144">
        <f t="shared" si="31"/>
        <v>88937.35812</v>
      </c>
      <c r="V53" s="86"/>
      <c r="W53" s="145"/>
      <c r="Y53" s="88"/>
      <c r="Z53" s="89"/>
      <c r="AA53" s="88"/>
      <c r="AB53" s="88"/>
      <c r="AC53" s="88"/>
      <c r="AD53" s="88"/>
      <c r="AE53" s="88"/>
      <c r="AF53" s="88"/>
      <c r="AG53" s="88"/>
      <c r="AH53" s="88"/>
      <c r="AI53" s="88"/>
      <c r="AJ53" s="88"/>
      <c r="AK53" s="88"/>
      <c r="AL53" s="88"/>
      <c r="AM53" s="88"/>
      <c r="AN53" s="88"/>
      <c r="AO53" s="88"/>
      <c r="AP53" s="88"/>
      <c r="AQ53" s="88"/>
    </row>
    <row r="54" ht="15.75" customHeight="1">
      <c r="A54" s="16"/>
      <c r="B54" s="16"/>
      <c r="C54" s="16"/>
      <c r="D54" s="36"/>
      <c r="E54" s="36"/>
      <c r="F54" s="36"/>
      <c r="G54" s="36"/>
      <c r="H54" s="36"/>
      <c r="I54" s="36"/>
      <c r="J54" s="17"/>
      <c r="K54" s="17"/>
      <c r="L54" s="17"/>
      <c r="M54" s="17"/>
      <c r="N54" s="17"/>
      <c r="O54" s="17"/>
      <c r="P54" s="17"/>
      <c r="Q54" s="17"/>
      <c r="R54" s="17"/>
      <c r="S54" s="17"/>
      <c r="T54" s="17"/>
      <c r="U54" s="17"/>
      <c r="V54" s="8"/>
      <c r="W54" s="47"/>
      <c r="Z54" s="40"/>
    </row>
    <row r="55" ht="15.75" customHeight="1">
      <c r="A55" s="16"/>
      <c r="B55" s="16" t="s">
        <v>44</v>
      </c>
      <c r="C55" s="16"/>
      <c r="D55" s="36"/>
      <c r="E55" s="36"/>
      <c r="F55" s="36"/>
      <c r="G55" s="36"/>
      <c r="H55" s="36"/>
      <c r="I55" s="36"/>
      <c r="J55" s="137"/>
      <c r="K55" s="137"/>
      <c r="L55" s="137"/>
      <c r="M55" s="137"/>
      <c r="N55" s="137"/>
      <c r="O55" s="137"/>
      <c r="P55" s="137"/>
      <c r="Q55" s="137"/>
      <c r="R55" s="137"/>
      <c r="S55" s="137"/>
      <c r="T55" s="137"/>
      <c r="U55" s="137"/>
      <c r="V55" s="8"/>
      <c r="W55" s="47"/>
      <c r="Z55" s="40"/>
    </row>
    <row r="56" ht="15.75" customHeight="1">
      <c r="A56" s="16"/>
      <c r="B56" s="16" t="s">
        <v>45</v>
      </c>
      <c r="C56" s="16"/>
      <c r="D56" s="36"/>
      <c r="E56" s="36"/>
      <c r="F56" s="36"/>
      <c r="G56" s="36"/>
      <c r="H56" s="36"/>
      <c r="I56" s="36"/>
      <c r="J56" s="137"/>
      <c r="K56" s="152"/>
      <c r="L56" s="152"/>
      <c r="M56" s="152"/>
      <c r="N56" s="152"/>
      <c r="O56" s="152"/>
      <c r="P56" s="152"/>
      <c r="Q56" s="152"/>
      <c r="R56" s="152"/>
      <c r="S56" s="152"/>
      <c r="T56" s="152"/>
      <c r="U56" s="152"/>
      <c r="V56" s="8"/>
      <c r="W56" s="47"/>
      <c r="Z56" s="40"/>
    </row>
    <row r="57" ht="15.75" customHeight="1">
      <c r="A57" s="51"/>
      <c r="B57" s="51" t="s">
        <v>46</v>
      </c>
      <c r="C57" s="51"/>
      <c r="D57" s="56"/>
      <c r="E57" s="56"/>
      <c r="F57" s="56"/>
      <c r="G57" s="56"/>
      <c r="H57" s="56"/>
      <c r="I57" s="56"/>
      <c r="J57" s="116">
        <f t="shared" ref="J57:U57" si="32">J53+J55+J56</f>
        <v>22112</v>
      </c>
      <c r="K57" s="116">
        <f t="shared" si="32"/>
        <v>18485</v>
      </c>
      <c r="L57" s="116">
        <f t="shared" si="32"/>
        <v>29146</v>
      </c>
      <c r="M57" s="116">
        <f t="shared" si="32"/>
        <v>39370</v>
      </c>
      <c r="N57" s="116">
        <f t="shared" si="32"/>
        <v>18589</v>
      </c>
      <c r="O57" s="116">
        <f t="shared" si="32"/>
        <v>39098</v>
      </c>
      <c r="P57" s="116">
        <f t="shared" si="32"/>
        <v>62360</v>
      </c>
      <c r="Q57" s="116">
        <f t="shared" si="32"/>
        <v>67836.25906</v>
      </c>
      <c r="R57" s="116">
        <f t="shared" si="32"/>
        <v>65432.80212</v>
      </c>
      <c r="S57" s="116">
        <f t="shared" si="32"/>
        <v>71465.63372</v>
      </c>
      <c r="T57" s="116">
        <f t="shared" si="32"/>
        <v>79542.1834</v>
      </c>
      <c r="U57" s="116">
        <f t="shared" si="32"/>
        <v>88937.35812</v>
      </c>
      <c r="V57" s="149"/>
      <c r="W57" s="145"/>
      <c r="Y57" s="153"/>
      <c r="Z57" s="154"/>
      <c r="AA57" s="153"/>
      <c r="AB57" s="153"/>
      <c r="AC57" s="153"/>
      <c r="AD57" s="153"/>
      <c r="AE57" s="153"/>
      <c r="AF57" s="153"/>
      <c r="AG57" s="153"/>
      <c r="AH57" s="153"/>
      <c r="AI57" s="153"/>
      <c r="AJ57" s="153"/>
      <c r="AK57" s="153"/>
      <c r="AL57" s="153"/>
      <c r="AM57" s="153"/>
      <c r="AN57" s="153"/>
      <c r="AO57" s="153"/>
      <c r="AP57" s="153"/>
      <c r="AQ57" s="153"/>
    </row>
    <row r="58" ht="15.75" customHeight="1">
      <c r="A58" s="16"/>
      <c r="B58" s="16"/>
      <c r="C58" s="16" t="s">
        <v>47</v>
      </c>
      <c r="D58" s="36"/>
      <c r="E58" s="36"/>
      <c r="F58" s="36"/>
      <c r="G58" s="36"/>
      <c r="H58" s="36"/>
      <c r="I58" s="36"/>
      <c r="J58" s="17"/>
      <c r="K58" s="17"/>
      <c r="L58" s="37">
        <f t="shared" ref="L58:U58" si="33">L57/K57-1</f>
        <v>0.5767378956</v>
      </c>
      <c r="M58" s="37">
        <f t="shared" si="33"/>
        <v>0.3507856996</v>
      </c>
      <c r="N58" s="37">
        <f t="shared" si="33"/>
        <v>-0.5278384557</v>
      </c>
      <c r="O58" s="37">
        <f t="shared" si="33"/>
        <v>1.10328689</v>
      </c>
      <c r="P58" s="37">
        <f t="shared" si="33"/>
        <v>0.5949664944</v>
      </c>
      <c r="Q58" s="37">
        <f t="shared" si="33"/>
        <v>0.08781685474</v>
      </c>
      <c r="R58" s="37">
        <f t="shared" si="33"/>
        <v>-0.03543026947</v>
      </c>
      <c r="S58" s="37">
        <f t="shared" si="33"/>
        <v>0.09219888796</v>
      </c>
      <c r="T58" s="37">
        <f t="shared" si="33"/>
        <v>0.1130130563</v>
      </c>
      <c r="U58" s="37">
        <f t="shared" si="33"/>
        <v>0.1181156252</v>
      </c>
      <c r="V58" s="8"/>
      <c r="W58" s="47"/>
      <c r="Z58" s="40"/>
    </row>
    <row r="59" ht="15.75" customHeight="1">
      <c r="A59" s="16"/>
      <c r="B59" s="16"/>
      <c r="C59" s="16"/>
      <c r="D59" s="36"/>
      <c r="E59" s="36"/>
      <c r="F59" s="36"/>
      <c r="G59" s="36"/>
      <c r="H59" s="36"/>
      <c r="I59" s="36"/>
      <c r="J59" s="17"/>
      <c r="K59" s="17"/>
      <c r="L59" s="17"/>
      <c r="M59" s="17"/>
      <c r="N59" s="17"/>
      <c r="O59" s="17"/>
      <c r="P59" s="17"/>
      <c r="Q59" s="17"/>
      <c r="R59" s="17"/>
      <c r="S59" s="17"/>
      <c r="T59" s="17"/>
      <c r="U59" s="17"/>
      <c r="V59" s="8"/>
      <c r="W59" s="38"/>
      <c r="Z59" s="40"/>
    </row>
    <row r="60" ht="15.75" customHeight="1">
      <c r="A60" s="148"/>
      <c r="B60" s="148" t="s">
        <v>48</v>
      </c>
      <c r="C60" s="148"/>
      <c r="D60" s="149"/>
      <c r="E60" s="149"/>
      <c r="F60" s="149"/>
      <c r="G60" s="149"/>
      <c r="H60" s="149"/>
      <c r="I60" s="149"/>
      <c r="J60" s="109"/>
      <c r="K60" s="109"/>
      <c r="L60" s="109"/>
      <c r="M60" s="109"/>
      <c r="N60" s="109"/>
      <c r="O60" s="109"/>
      <c r="P60" s="109">
        <f t="shared" ref="P60:U60" si="34">P57*P87</f>
        <v>0</v>
      </c>
      <c r="Q60" s="109">
        <f t="shared" si="34"/>
        <v>0</v>
      </c>
      <c r="R60" s="109">
        <f t="shared" si="34"/>
        <v>0</v>
      </c>
      <c r="S60" s="109">
        <f t="shared" si="34"/>
        <v>0</v>
      </c>
      <c r="T60" s="109">
        <f t="shared" si="34"/>
        <v>0</v>
      </c>
      <c r="U60" s="109">
        <f t="shared" si="34"/>
        <v>0</v>
      </c>
      <c r="V60" s="86"/>
      <c r="W60" s="78"/>
      <c r="Y60" s="88"/>
      <c r="Z60" s="89"/>
      <c r="AA60" s="88"/>
      <c r="AB60" s="88"/>
      <c r="AC60" s="88"/>
      <c r="AD60" s="88"/>
      <c r="AE60" s="88"/>
      <c r="AF60" s="88"/>
      <c r="AG60" s="88"/>
      <c r="AH60" s="88"/>
      <c r="AI60" s="88"/>
      <c r="AJ60" s="88"/>
      <c r="AK60" s="88"/>
      <c r="AL60" s="88"/>
      <c r="AM60" s="88"/>
      <c r="AN60" s="88"/>
      <c r="AO60" s="88"/>
      <c r="AP60" s="88"/>
      <c r="AQ60" s="88"/>
    </row>
    <row r="61" ht="15.75" customHeight="1">
      <c r="A61" s="28"/>
      <c r="B61" s="28" t="s">
        <v>49</v>
      </c>
      <c r="C61" s="28"/>
      <c r="D61" s="29"/>
      <c r="E61" s="29"/>
      <c r="F61" s="29"/>
      <c r="G61" s="29"/>
      <c r="H61" s="29"/>
      <c r="I61" s="29"/>
      <c r="J61" s="31">
        <f t="shared" ref="J61:U61" si="35">J57+J60</f>
        <v>22112</v>
      </c>
      <c r="K61" s="31">
        <f t="shared" si="35"/>
        <v>18485</v>
      </c>
      <c r="L61" s="31">
        <f t="shared" si="35"/>
        <v>29146</v>
      </c>
      <c r="M61" s="31">
        <f t="shared" si="35"/>
        <v>39370</v>
      </c>
      <c r="N61" s="31">
        <f t="shared" si="35"/>
        <v>18589</v>
      </c>
      <c r="O61" s="31">
        <f t="shared" si="35"/>
        <v>39098</v>
      </c>
      <c r="P61" s="31">
        <f t="shared" si="35"/>
        <v>62360</v>
      </c>
      <c r="Q61" s="31">
        <f t="shared" si="35"/>
        <v>67836.25906</v>
      </c>
      <c r="R61" s="31">
        <f t="shared" si="35"/>
        <v>65432.80212</v>
      </c>
      <c r="S61" s="31">
        <f t="shared" si="35"/>
        <v>71465.63372</v>
      </c>
      <c r="T61" s="31">
        <f t="shared" si="35"/>
        <v>79542.1834</v>
      </c>
      <c r="U61" s="31">
        <f t="shared" si="35"/>
        <v>88937.35812</v>
      </c>
      <c r="V61" s="155"/>
      <c r="W61" s="32">
        <f>RRI(5,P61,U61)</f>
        <v>0.07358299436</v>
      </c>
      <c r="Y61" s="33">
        <f>RRI(4,Q61,U61)</f>
        <v>0.07005372612</v>
      </c>
      <c r="Z61" s="34"/>
      <c r="AA61" s="156"/>
      <c r="AB61" s="156"/>
      <c r="AC61" s="156"/>
      <c r="AD61" s="156"/>
      <c r="AE61" s="156"/>
      <c r="AF61" s="156"/>
      <c r="AG61" s="156"/>
      <c r="AH61" s="156"/>
      <c r="AI61" s="156"/>
      <c r="AJ61" s="156"/>
      <c r="AK61" s="156"/>
      <c r="AL61" s="156"/>
      <c r="AM61" s="156"/>
      <c r="AN61" s="156"/>
      <c r="AO61" s="156"/>
      <c r="AP61" s="156"/>
      <c r="AQ61" s="156"/>
    </row>
    <row r="62" ht="15.75" customHeight="1">
      <c r="A62" s="16"/>
      <c r="B62" s="16"/>
      <c r="C62" s="16" t="s">
        <v>50</v>
      </c>
      <c r="D62" s="36"/>
      <c r="E62" s="36"/>
      <c r="F62" s="36"/>
      <c r="G62" s="36"/>
      <c r="H62" s="36"/>
      <c r="I62" s="36"/>
      <c r="J62" s="37">
        <f t="shared" ref="J62:U62" si="36">J61/J7</f>
        <v>0.3960027222</v>
      </c>
      <c r="K62" s="37">
        <f t="shared" si="36"/>
        <v>0.2614679548</v>
      </c>
      <c r="L62" s="37">
        <f t="shared" si="36"/>
        <v>0.3390449602</v>
      </c>
      <c r="M62" s="37">
        <f t="shared" si="36"/>
        <v>0.3338449406</v>
      </c>
      <c r="N62" s="37">
        <f t="shared" si="36"/>
        <v>0.1594130813</v>
      </c>
      <c r="O62" s="37">
        <f t="shared" si="36"/>
        <v>0.2898252064</v>
      </c>
      <c r="P62" s="37">
        <f t="shared" si="36"/>
        <v>0.3790858414</v>
      </c>
      <c r="Q62" s="37">
        <f t="shared" si="36"/>
        <v>0.3526546972</v>
      </c>
      <c r="R62" s="37">
        <f t="shared" si="36"/>
        <v>0.3036127118</v>
      </c>
      <c r="S62" s="37">
        <f t="shared" si="36"/>
        <v>0.3012838748</v>
      </c>
      <c r="T62" s="37">
        <f t="shared" si="36"/>
        <v>0.304662504</v>
      </c>
      <c r="U62" s="37">
        <f t="shared" si="36"/>
        <v>0.3094829552</v>
      </c>
      <c r="V62" s="8"/>
      <c r="W62" s="38"/>
      <c r="Z62" s="40"/>
    </row>
    <row r="63" ht="15.75" customHeight="1">
      <c r="A63" s="16"/>
      <c r="B63" s="16"/>
      <c r="C63" s="16"/>
      <c r="D63" s="36"/>
      <c r="E63" s="36"/>
      <c r="F63" s="36"/>
      <c r="G63" s="36"/>
      <c r="H63" s="36"/>
      <c r="I63" s="36"/>
      <c r="J63" s="43"/>
      <c r="K63" s="43"/>
      <c r="L63" s="43"/>
      <c r="M63" s="43"/>
      <c r="N63" s="43"/>
      <c r="O63" s="157"/>
      <c r="P63" s="158"/>
      <c r="Q63" s="158"/>
      <c r="R63" s="158"/>
      <c r="S63" s="158"/>
      <c r="T63" s="158"/>
      <c r="U63" s="158"/>
      <c r="V63" s="8"/>
      <c r="W63" s="38"/>
      <c r="X63" s="131"/>
      <c r="Z63" s="40"/>
    </row>
    <row r="64" ht="15.75" customHeight="1">
      <c r="A64" s="159"/>
      <c r="B64" s="159" t="s">
        <v>51</v>
      </c>
      <c r="C64" s="159"/>
      <c r="D64" s="160"/>
      <c r="E64" s="160"/>
      <c r="F64" s="160"/>
      <c r="G64" s="160"/>
      <c r="H64" s="160"/>
      <c r="I64" s="160"/>
      <c r="J64" s="161">
        <f t="shared" ref="J64:U64" si="37">(J50-J49-J29)*(1+J85)</f>
        <v>22112</v>
      </c>
      <c r="K64" s="161">
        <f t="shared" si="37"/>
        <v>22210.01209</v>
      </c>
      <c r="L64" s="161">
        <f t="shared" si="37"/>
        <v>29146</v>
      </c>
      <c r="M64" s="161">
        <f t="shared" si="37"/>
        <v>39370</v>
      </c>
      <c r="N64" s="161">
        <f t="shared" si="37"/>
        <v>22472.97067</v>
      </c>
      <c r="O64" s="161">
        <f t="shared" si="37"/>
        <v>42026.9701</v>
      </c>
      <c r="P64" s="161">
        <f t="shared" si="37"/>
        <v>64071.16482</v>
      </c>
      <c r="Q64" s="161">
        <f t="shared" si="37"/>
        <v>69576.25906</v>
      </c>
      <c r="R64" s="161">
        <f t="shared" si="37"/>
        <v>65432.80212</v>
      </c>
      <c r="S64" s="161">
        <f t="shared" si="37"/>
        <v>71465.63372</v>
      </c>
      <c r="T64" s="161">
        <f t="shared" si="37"/>
        <v>79542.1834</v>
      </c>
      <c r="U64" s="161">
        <f t="shared" si="37"/>
        <v>88937.35812</v>
      </c>
      <c r="V64" s="162"/>
      <c r="W64" s="32">
        <f>RRI(5,P64,U64)</f>
        <v>0.06778624238</v>
      </c>
      <c r="Y64" s="33">
        <f>RRI(4,Q64,U64)</f>
        <v>0.06329993572</v>
      </c>
      <c r="Z64" s="34"/>
      <c r="AA64" s="163"/>
      <c r="AB64" s="163"/>
      <c r="AC64" s="163"/>
      <c r="AD64" s="163"/>
      <c r="AE64" s="163"/>
      <c r="AF64" s="163"/>
      <c r="AG64" s="163"/>
      <c r="AH64" s="163"/>
      <c r="AI64" s="163"/>
      <c r="AJ64" s="163"/>
      <c r="AK64" s="163"/>
      <c r="AL64" s="163"/>
      <c r="AM64" s="163"/>
      <c r="AN64" s="163"/>
      <c r="AO64" s="163"/>
      <c r="AP64" s="163"/>
      <c r="AQ64" s="163"/>
    </row>
    <row r="65" ht="15.75" customHeight="1">
      <c r="A65" s="16"/>
      <c r="B65" s="16" t="s">
        <v>52</v>
      </c>
      <c r="C65" s="16"/>
      <c r="D65" s="36"/>
      <c r="E65" s="36"/>
      <c r="F65" s="36"/>
      <c r="G65" s="36"/>
      <c r="H65" s="36"/>
      <c r="I65" s="36"/>
      <c r="J65" s="43"/>
      <c r="K65" s="43"/>
      <c r="L65" s="43"/>
      <c r="M65" s="43"/>
      <c r="N65" s="43"/>
      <c r="O65" s="157"/>
      <c r="P65" s="164">
        <f t="shared" ref="P65:U65" si="38">P64/P7</f>
        <v>0.389487996</v>
      </c>
      <c r="Q65" s="164">
        <f t="shared" si="38"/>
        <v>0.36170029</v>
      </c>
      <c r="R65" s="164">
        <f t="shared" si="38"/>
        <v>0.3036127118</v>
      </c>
      <c r="S65" s="164">
        <f t="shared" si="38"/>
        <v>0.3012838748</v>
      </c>
      <c r="T65" s="164">
        <f t="shared" si="38"/>
        <v>0.304662504</v>
      </c>
      <c r="U65" s="164">
        <f t="shared" si="38"/>
        <v>0.3094829552</v>
      </c>
      <c r="V65" s="8"/>
      <c r="W65" s="38"/>
      <c r="X65" s="131"/>
      <c r="Z65" s="40"/>
    </row>
    <row r="66" ht="15.75" customHeight="1">
      <c r="A66" s="16"/>
      <c r="B66" s="16"/>
      <c r="C66" s="16"/>
      <c r="D66" s="36"/>
      <c r="E66" s="36"/>
      <c r="F66" s="36"/>
      <c r="G66" s="36"/>
      <c r="H66" s="36"/>
      <c r="I66" s="36"/>
      <c r="J66" s="43"/>
      <c r="K66" s="43"/>
      <c r="L66" s="43"/>
      <c r="M66" s="43"/>
      <c r="N66" s="43"/>
      <c r="O66" s="157"/>
      <c r="P66" s="158"/>
      <c r="Q66" s="158"/>
      <c r="R66" s="158"/>
      <c r="S66" s="158"/>
      <c r="T66" s="158"/>
      <c r="U66" s="158"/>
      <c r="V66" s="8"/>
      <c r="W66" s="38"/>
      <c r="X66" s="131"/>
      <c r="Z66" s="40"/>
    </row>
    <row r="67" ht="15.75" customHeight="1">
      <c r="A67" s="16"/>
      <c r="B67" s="16" t="s">
        <v>53</v>
      </c>
      <c r="C67" s="16"/>
      <c r="D67" s="36"/>
      <c r="E67" s="36"/>
      <c r="F67" s="36"/>
      <c r="G67" s="36"/>
      <c r="H67" s="36"/>
      <c r="I67" s="36"/>
      <c r="J67" s="43">
        <v>2890.0</v>
      </c>
      <c r="K67" s="43">
        <v>2854.0</v>
      </c>
      <c r="L67" s="43">
        <v>2851.0</v>
      </c>
      <c r="M67" s="43">
        <v>2815.0</v>
      </c>
      <c r="N67" s="43">
        <v>2687.0</v>
      </c>
      <c r="O67" s="157">
        <v>2574.0</v>
      </c>
      <c r="P67" s="158">
        <v>2534.0</v>
      </c>
      <c r="Q67" s="158">
        <f t="shared" ref="Q67:U67" si="39">P67+Q226</f>
        <v>2459</v>
      </c>
      <c r="R67" s="158">
        <f t="shared" si="39"/>
        <v>2419</v>
      </c>
      <c r="S67" s="158">
        <f t="shared" si="39"/>
        <v>2381.5</v>
      </c>
      <c r="T67" s="158">
        <f t="shared" si="39"/>
        <v>2347.409091</v>
      </c>
      <c r="U67" s="158">
        <f t="shared" si="39"/>
        <v>2315.830144</v>
      </c>
      <c r="V67" s="8"/>
      <c r="W67" s="38"/>
      <c r="Z67" s="40"/>
    </row>
    <row r="68" ht="15.75" customHeight="1">
      <c r="A68" s="16"/>
      <c r="B68" s="16" t="s">
        <v>54</v>
      </c>
      <c r="C68" s="16"/>
      <c r="D68" s="36"/>
      <c r="E68" s="36"/>
      <c r="F68" s="36"/>
      <c r="G68" s="36"/>
      <c r="H68" s="36"/>
      <c r="I68" s="36"/>
      <c r="J68" s="43">
        <v>2921.0</v>
      </c>
      <c r="K68" s="43">
        <v>2876.0</v>
      </c>
      <c r="L68" s="43">
        <v>2888.0</v>
      </c>
      <c r="M68" s="43">
        <v>2859.0</v>
      </c>
      <c r="N68" s="43">
        <v>2702.0</v>
      </c>
      <c r="O68" s="157">
        <v>2629.0</v>
      </c>
      <c r="P68" s="158">
        <v>2614.0</v>
      </c>
      <c r="Q68" s="158">
        <f t="shared" ref="Q68:U68" si="40">P68+Q226</f>
        <v>2539</v>
      </c>
      <c r="R68" s="158">
        <f t="shared" si="40"/>
        <v>2499</v>
      </c>
      <c r="S68" s="158">
        <f t="shared" si="40"/>
        <v>2461.5</v>
      </c>
      <c r="T68" s="158">
        <f t="shared" si="40"/>
        <v>2427.409091</v>
      </c>
      <c r="U68" s="158">
        <f t="shared" si="40"/>
        <v>2395.830144</v>
      </c>
      <c r="V68" s="8"/>
      <c r="W68" s="38"/>
      <c r="Z68" s="40"/>
    </row>
    <row r="69" ht="15.75" customHeight="1">
      <c r="A69" s="16"/>
      <c r="B69" s="16"/>
      <c r="C69" s="16"/>
      <c r="D69" s="36"/>
      <c r="E69" s="36"/>
      <c r="F69" s="36"/>
      <c r="G69" s="36"/>
      <c r="H69" s="36"/>
      <c r="I69" s="36"/>
      <c r="J69" s="17"/>
      <c r="K69" s="17"/>
      <c r="L69" s="17"/>
      <c r="M69" s="17"/>
      <c r="N69" s="17"/>
      <c r="O69" s="17"/>
      <c r="P69" s="17"/>
      <c r="Q69" s="17"/>
      <c r="R69" s="17"/>
      <c r="S69" s="17"/>
      <c r="T69" s="17"/>
      <c r="U69" s="17"/>
      <c r="V69" s="8"/>
      <c r="W69" s="38"/>
      <c r="Z69" s="40"/>
    </row>
    <row r="70" ht="15.75" customHeight="1">
      <c r="A70" s="82"/>
      <c r="B70" s="82" t="s">
        <v>55</v>
      </c>
      <c r="C70" s="82"/>
      <c r="D70" s="83"/>
      <c r="E70" s="83"/>
      <c r="F70" s="83"/>
      <c r="G70" s="83"/>
      <c r="H70" s="83"/>
      <c r="I70" s="83"/>
      <c r="J70" s="85">
        <f t="shared" ref="J70:U70" si="41">J61/J67</f>
        <v>7.651211073</v>
      </c>
      <c r="K70" s="85">
        <f t="shared" si="41"/>
        <v>6.476874562</v>
      </c>
      <c r="L70" s="85">
        <f t="shared" si="41"/>
        <v>10.22307962</v>
      </c>
      <c r="M70" s="85">
        <f t="shared" si="41"/>
        <v>13.98579041</v>
      </c>
      <c r="N70" s="85">
        <f t="shared" si="41"/>
        <v>6.918124302</v>
      </c>
      <c r="O70" s="85">
        <f t="shared" si="41"/>
        <v>15.18958819</v>
      </c>
      <c r="P70" s="85">
        <f t="shared" si="41"/>
        <v>24.60931334</v>
      </c>
      <c r="Q70" s="85">
        <f t="shared" si="41"/>
        <v>27.58692926</v>
      </c>
      <c r="R70" s="85">
        <f t="shared" si="41"/>
        <v>27.04952547</v>
      </c>
      <c r="S70" s="85">
        <f t="shared" si="41"/>
        <v>30.00866417</v>
      </c>
      <c r="T70" s="85">
        <f t="shared" si="41"/>
        <v>33.88509643</v>
      </c>
      <c r="U70" s="85">
        <f t="shared" si="41"/>
        <v>38.40409383</v>
      </c>
      <c r="V70" s="86"/>
      <c r="W70" s="32">
        <f t="shared" ref="W70:W72" si="43">RRI(5,P70,U70)</f>
        <v>0.09308920462</v>
      </c>
      <c r="Y70" s="33">
        <f t="shared" ref="Y70:Y72" si="44">RRI(4,Q70,U70)</f>
        <v>0.08622186389</v>
      </c>
      <c r="Z70" s="34"/>
      <c r="AA70" s="88"/>
      <c r="AB70" s="88"/>
      <c r="AC70" s="88"/>
      <c r="AD70" s="88"/>
      <c r="AE70" s="88"/>
      <c r="AF70" s="88"/>
      <c r="AG70" s="88"/>
      <c r="AH70" s="88"/>
      <c r="AI70" s="88"/>
      <c r="AJ70" s="88"/>
      <c r="AK70" s="88"/>
      <c r="AL70" s="88"/>
      <c r="AM70" s="88"/>
      <c r="AN70" s="88"/>
      <c r="AO70" s="88"/>
      <c r="AP70" s="88"/>
      <c r="AQ70" s="88"/>
    </row>
    <row r="71" ht="15.75" customHeight="1">
      <c r="A71" s="142"/>
      <c r="B71" s="142" t="s">
        <v>56</v>
      </c>
      <c r="C71" s="142"/>
      <c r="D71" s="143"/>
      <c r="E71" s="143"/>
      <c r="F71" s="143"/>
      <c r="G71" s="143"/>
      <c r="H71" s="143"/>
      <c r="I71" s="143"/>
      <c r="J71" s="144">
        <f t="shared" ref="J71:U71" si="42">J61/J68</f>
        <v>7.57001027</v>
      </c>
      <c r="K71" s="144">
        <f t="shared" si="42"/>
        <v>6.427329624</v>
      </c>
      <c r="L71" s="144">
        <f t="shared" si="42"/>
        <v>10.09210526</v>
      </c>
      <c r="M71" s="144">
        <f t="shared" si="42"/>
        <v>13.77054914</v>
      </c>
      <c r="N71" s="144">
        <f t="shared" si="42"/>
        <v>6.879718727</v>
      </c>
      <c r="O71" s="144">
        <f t="shared" si="42"/>
        <v>14.87181438</v>
      </c>
      <c r="P71" s="144">
        <f t="shared" si="42"/>
        <v>23.85615914</v>
      </c>
      <c r="Q71" s="144">
        <f t="shared" si="42"/>
        <v>26.71770739</v>
      </c>
      <c r="R71" s="144">
        <f t="shared" si="42"/>
        <v>26.18359429</v>
      </c>
      <c r="S71" s="144">
        <f t="shared" si="42"/>
        <v>29.03336734</v>
      </c>
      <c r="T71" s="144">
        <f t="shared" si="42"/>
        <v>32.768347</v>
      </c>
      <c r="U71" s="144">
        <f t="shared" si="42"/>
        <v>37.12172933</v>
      </c>
      <c r="V71" s="86"/>
      <c r="W71" s="32">
        <f t="shared" si="43"/>
        <v>0.09245997713</v>
      </c>
      <c r="Y71" s="33">
        <f t="shared" si="44"/>
        <v>0.08569353734</v>
      </c>
      <c r="Z71" s="34"/>
      <c r="AA71" s="88"/>
      <c r="AB71" s="88"/>
      <c r="AC71" s="88"/>
      <c r="AD71" s="88"/>
      <c r="AE71" s="88"/>
      <c r="AF71" s="88"/>
      <c r="AG71" s="88"/>
      <c r="AH71" s="88"/>
      <c r="AI71" s="88"/>
      <c r="AJ71" s="88"/>
      <c r="AK71" s="88"/>
      <c r="AL71" s="88"/>
      <c r="AM71" s="88"/>
      <c r="AN71" s="88"/>
      <c r="AO71" s="88"/>
      <c r="AP71" s="88"/>
      <c r="AQ71" s="88"/>
    </row>
    <row r="72" ht="15.75" customHeight="1">
      <c r="A72" s="159"/>
      <c r="B72" s="159" t="s">
        <v>57</v>
      </c>
      <c r="C72" s="159"/>
      <c r="D72" s="160"/>
      <c r="E72" s="160"/>
      <c r="F72" s="160"/>
      <c r="G72" s="160"/>
      <c r="H72" s="160"/>
      <c r="I72" s="160"/>
      <c r="J72" s="165">
        <f t="shared" ref="J72:U72" si="45">J64/J68</f>
        <v>7.57001027</v>
      </c>
      <c r="K72" s="165">
        <f t="shared" si="45"/>
        <v>7.722535498</v>
      </c>
      <c r="L72" s="165">
        <f t="shared" si="45"/>
        <v>10.09210526</v>
      </c>
      <c r="M72" s="165">
        <f t="shared" si="45"/>
        <v>13.77054914</v>
      </c>
      <c r="N72" s="165">
        <f t="shared" si="45"/>
        <v>8.31716161</v>
      </c>
      <c r="O72" s="165">
        <f t="shared" si="45"/>
        <v>15.98591484</v>
      </c>
      <c r="P72" s="165">
        <f t="shared" si="45"/>
        <v>24.51077461</v>
      </c>
      <c r="Q72" s="165">
        <f t="shared" si="45"/>
        <v>27.40301657</v>
      </c>
      <c r="R72" s="165">
        <f t="shared" si="45"/>
        <v>26.18359429</v>
      </c>
      <c r="S72" s="165">
        <f t="shared" si="45"/>
        <v>29.03336734</v>
      </c>
      <c r="T72" s="165">
        <f t="shared" si="45"/>
        <v>32.768347</v>
      </c>
      <c r="U72" s="165">
        <f t="shared" si="45"/>
        <v>37.12172933</v>
      </c>
      <c r="V72" s="162"/>
      <c r="W72" s="32">
        <f t="shared" si="43"/>
        <v>0.08656129992</v>
      </c>
      <c r="Y72" s="33">
        <f t="shared" si="44"/>
        <v>0.07884103412</v>
      </c>
      <c r="Z72" s="34"/>
      <c r="AA72" s="163"/>
      <c r="AB72" s="163"/>
      <c r="AC72" s="163"/>
      <c r="AD72" s="163"/>
      <c r="AE72" s="163"/>
      <c r="AF72" s="163"/>
      <c r="AG72" s="163"/>
      <c r="AH72" s="163"/>
      <c r="AI72" s="163"/>
      <c r="AJ72" s="163"/>
      <c r="AK72" s="163"/>
      <c r="AL72" s="163"/>
      <c r="AM72" s="163"/>
      <c r="AN72" s="163"/>
      <c r="AO72" s="163"/>
      <c r="AP72" s="163"/>
      <c r="AQ72" s="163"/>
    </row>
    <row r="73" ht="15.75" customHeight="1">
      <c r="A73" s="16"/>
      <c r="B73" s="16"/>
      <c r="C73" s="16" t="s">
        <v>47</v>
      </c>
      <c r="D73" s="36"/>
      <c r="E73" s="36"/>
      <c r="F73" s="36"/>
      <c r="G73" s="36"/>
      <c r="H73" s="36"/>
      <c r="I73" s="36"/>
      <c r="J73" s="17"/>
      <c r="K73" s="17"/>
      <c r="L73" s="37">
        <f t="shared" ref="L73:U73" si="46">L72/K72-1</f>
        <v>0.3068383132</v>
      </c>
      <c r="M73" s="37">
        <f t="shared" si="46"/>
        <v>0.3644872684</v>
      </c>
      <c r="N73" s="37">
        <f t="shared" si="46"/>
        <v>-0.3960181599</v>
      </c>
      <c r="O73" s="37">
        <f t="shared" si="46"/>
        <v>0.9220397035</v>
      </c>
      <c r="P73" s="37">
        <f t="shared" si="46"/>
        <v>0.5332731883</v>
      </c>
      <c r="Q73" s="37">
        <f t="shared" si="46"/>
        <v>0.1179987987</v>
      </c>
      <c r="R73" s="37">
        <f t="shared" si="46"/>
        <v>-0.04449956362</v>
      </c>
      <c r="S73" s="37">
        <f t="shared" si="46"/>
        <v>0.1088381154</v>
      </c>
      <c r="T73" s="37">
        <f t="shared" si="46"/>
        <v>0.1286443839</v>
      </c>
      <c r="U73" s="37">
        <f t="shared" si="46"/>
        <v>0.1328532787</v>
      </c>
      <c r="V73" s="8"/>
      <c r="W73" s="47"/>
      <c r="Z73" s="40"/>
    </row>
    <row r="74" ht="15.75" customHeight="1">
      <c r="A74" s="94"/>
      <c r="B74" s="94" t="s">
        <v>58</v>
      </c>
      <c r="C74" s="94"/>
      <c r="D74" s="96"/>
      <c r="E74" s="96"/>
      <c r="F74" s="96"/>
      <c r="G74" s="96"/>
      <c r="H74" s="96"/>
      <c r="I74" s="96"/>
      <c r="J74" s="123" t="str">
        <f t="shared" ref="J74:O74" si="47">J75/I71</f>
        <v>#DIV/0!</v>
      </c>
      <c r="K74" s="123">
        <f t="shared" si="47"/>
        <v>0</v>
      </c>
      <c r="L74" s="123">
        <f t="shared" si="47"/>
        <v>0</v>
      </c>
      <c r="M74" s="123">
        <f t="shared" si="47"/>
        <v>0</v>
      </c>
      <c r="N74" s="123">
        <f t="shared" si="47"/>
        <v>0</v>
      </c>
      <c r="O74" s="123">
        <f t="shared" si="47"/>
        <v>0</v>
      </c>
      <c r="P74" s="123">
        <v>0.135</v>
      </c>
      <c r="Q74" s="123">
        <v>0.09</v>
      </c>
      <c r="R74" s="123">
        <v>0.1</v>
      </c>
      <c r="S74" s="123">
        <f t="shared" ref="S74:U74" si="48">R74</f>
        <v>0.1</v>
      </c>
      <c r="T74" s="123">
        <f t="shared" si="48"/>
        <v>0.1</v>
      </c>
      <c r="U74" s="123">
        <f t="shared" si="48"/>
        <v>0.1</v>
      </c>
      <c r="V74" s="166"/>
      <c r="W74" s="38"/>
      <c r="Y74" s="167"/>
      <c r="Z74" s="168"/>
      <c r="AA74" s="167"/>
      <c r="AB74" s="167"/>
      <c r="AC74" s="167"/>
      <c r="AD74" s="167"/>
      <c r="AE74" s="167"/>
      <c r="AF74" s="167"/>
      <c r="AG74" s="167"/>
      <c r="AH74" s="167"/>
      <c r="AI74" s="167"/>
      <c r="AJ74" s="167"/>
      <c r="AK74" s="167"/>
      <c r="AL74" s="167"/>
      <c r="AM74" s="167"/>
      <c r="AN74" s="167"/>
      <c r="AO74" s="167"/>
      <c r="AP74" s="167"/>
      <c r="AQ74" s="167"/>
    </row>
    <row r="75" ht="15.75" customHeight="1">
      <c r="A75" s="142"/>
      <c r="B75" s="142" t="s">
        <v>59</v>
      </c>
      <c r="C75" s="142"/>
      <c r="D75" s="143"/>
      <c r="E75" s="143"/>
      <c r="F75" s="143"/>
      <c r="G75" s="143"/>
      <c r="H75" s="143"/>
      <c r="I75" s="143"/>
      <c r="J75" s="169"/>
      <c r="K75" s="169"/>
      <c r="L75" s="169"/>
      <c r="M75" s="169"/>
      <c r="N75" s="169"/>
      <c r="O75" s="169"/>
      <c r="P75" s="144">
        <f>O71*P74</f>
        <v>2.007694941</v>
      </c>
      <c r="Q75" s="144">
        <f t="shared" ref="Q75:U75" si="49">P72*Q74</f>
        <v>2.205969715</v>
      </c>
      <c r="R75" s="144">
        <f t="shared" si="49"/>
        <v>2.740301657</v>
      </c>
      <c r="S75" s="144">
        <f t="shared" si="49"/>
        <v>2.618359429</v>
      </c>
      <c r="T75" s="144">
        <f t="shared" si="49"/>
        <v>2.903336734</v>
      </c>
      <c r="U75" s="144">
        <f t="shared" si="49"/>
        <v>3.2768347</v>
      </c>
      <c r="V75" s="170"/>
      <c r="W75" s="32">
        <f>RRI(5,P75,U75)</f>
        <v>0.1029386652</v>
      </c>
      <c r="Y75" s="33">
        <f>RRI(4,Q75,U75)</f>
        <v>0.1039864602</v>
      </c>
      <c r="Z75" s="34"/>
      <c r="AA75" s="171"/>
      <c r="AB75" s="171"/>
      <c r="AC75" s="171"/>
      <c r="AD75" s="171"/>
      <c r="AE75" s="171"/>
      <c r="AF75" s="171"/>
      <c r="AG75" s="171"/>
      <c r="AH75" s="171"/>
      <c r="AI75" s="171"/>
      <c r="AJ75" s="171"/>
      <c r="AK75" s="171"/>
      <c r="AL75" s="171"/>
      <c r="AM75" s="171"/>
      <c r="AN75" s="171"/>
      <c r="AO75" s="171"/>
      <c r="AP75" s="171"/>
      <c r="AQ75" s="171"/>
    </row>
    <row r="76" ht="15.75" customHeight="1">
      <c r="A76" s="16"/>
      <c r="B76" s="16"/>
      <c r="C76" s="16"/>
      <c r="D76" s="36"/>
      <c r="E76" s="36"/>
      <c r="F76" s="36"/>
      <c r="G76" s="36"/>
      <c r="H76" s="36"/>
      <c r="I76" s="36"/>
      <c r="J76" s="36"/>
      <c r="K76" s="17"/>
      <c r="L76" s="17"/>
      <c r="M76" s="17"/>
      <c r="N76" s="17"/>
      <c r="O76" s="17"/>
      <c r="P76" s="17"/>
      <c r="Q76" s="17"/>
      <c r="R76" s="17"/>
      <c r="S76" s="17"/>
      <c r="T76" s="17"/>
      <c r="U76" s="17"/>
      <c r="V76" s="8"/>
    </row>
    <row r="77" ht="15.75" customHeight="1">
      <c r="A77" s="172"/>
      <c r="B77" s="173" t="s">
        <v>60</v>
      </c>
      <c r="C77" s="174"/>
      <c r="D77" s="175"/>
      <c r="E77" s="175"/>
      <c r="F77" s="175"/>
      <c r="G77" s="175"/>
      <c r="H77" s="175"/>
      <c r="I77" s="175"/>
      <c r="J77" s="175"/>
      <c r="K77" s="175"/>
      <c r="L77" s="175"/>
      <c r="M77" s="175"/>
      <c r="N77" s="175"/>
      <c r="O77" s="175"/>
      <c r="P77" s="175"/>
      <c r="Q77" s="175"/>
      <c r="R77" s="175"/>
      <c r="S77" s="175"/>
      <c r="T77" s="175"/>
      <c r="U77" s="175"/>
      <c r="V77" s="8"/>
    </row>
    <row r="78" ht="15.75" customHeight="1" outlineLevel="1">
      <c r="A78" s="16"/>
      <c r="B78" s="16" t="s">
        <v>61</v>
      </c>
      <c r="C78" s="16"/>
      <c r="D78" s="36"/>
      <c r="E78" s="36"/>
      <c r="F78" s="36"/>
      <c r="G78" s="36"/>
      <c r="H78" s="36"/>
      <c r="I78" s="36"/>
      <c r="J78" s="37">
        <f t="shared" ref="J78:P78" si="50">J20/J7</f>
        <v>-0.1675382356</v>
      </c>
      <c r="K78" s="37">
        <f t="shared" si="50"/>
        <v>-0.1806300126</v>
      </c>
      <c r="L78" s="37">
        <f t="shared" si="50"/>
        <v>-0.1941720468</v>
      </c>
      <c r="M78" s="37">
        <f t="shared" si="50"/>
        <v>-0.1920562372</v>
      </c>
      <c r="N78" s="37">
        <f t="shared" si="50"/>
        <v>-0.2165270262</v>
      </c>
      <c r="O78" s="37">
        <f t="shared" si="50"/>
        <v>-0.1924285778</v>
      </c>
      <c r="P78" s="37">
        <f t="shared" si="50"/>
        <v>-0.1831599808</v>
      </c>
      <c r="Q78" s="37">
        <f>P78</f>
        <v>-0.1831599808</v>
      </c>
      <c r="R78" s="37">
        <f>Q78+0.003</f>
        <v>-0.1801599808</v>
      </c>
      <c r="S78" s="37">
        <f t="shared" ref="S78:U78" si="51">R78</f>
        <v>-0.1801599808</v>
      </c>
      <c r="T78" s="37">
        <f t="shared" si="51"/>
        <v>-0.1801599808</v>
      </c>
      <c r="U78" s="37">
        <f t="shared" si="51"/>
        <v>-0.1801599808</v>
      </c>
      <c r="V78" s="8"/>
    </row>
    <row r="79" ht="15.75" customHeight="1" outlineLevel="1">
      <c r="A79" s="176"/>
      <c r="B79" s="176" t="s">
        <v>62</v>
      </c>
      <c r="C79" s="176"/>
      <c r="D79" s="36"/>
      <c r="E79" s="36"/>
      <c r="F79" s="36"/>
      <c r="G79" s="36"/>
      <c r="H79" s="36"/>
      <c r="I79" s="36"/>
      <c r="J79" s="37">
        <f t="shared" ref="J79:P79" si="52">J24/J7</f>
        <v>-0.2023174182</v>
      </c>
      <c r="K79" s="37">
        <f t="shared" si="52"/>
        <v>-0.2169964779</v>
      </c>
      <c r="L79" s="37">
        <f t="shared" si="52"/>
        <v>-0.2111906008</v>
      </c>
      <c r="M79" s="37">
        <f t="shared" si="52"/>
        <v>-0.202426884</v>
      </c>
      <c r="N79" s="37">
        <f t="shared" si="52"/>
        <v>-0.101330086</v>
      </c>
      <c r="O79" s="37">
        <f t="shared" si="52"/>
        <v>-0.07896843635</v>
      </c>
      <c r="P79" s="37">
        <f t="shared" si="52"/>
        <v>-0.05890541699</v>
      </c>
      <c r="Q79" s="37">
        <v>-0.07</v>
      </c>
      <c r="R79" s="37">
        <f t="shared" ref="R79:U79" si="53">Q79</f>
        <v>-0.07</v>
      </c>
      <c r="S79" s="37">
        <f t="shared" si="53"/>
        <v>-0.07</v>
      </c>
      <c r="T79" s="37">
        <f t="shared" si="53"/>
        <v>-0.07</v>
      </c>
      <c r="U79" s="37">
        <f t="shared" si="53"/>
        <v>-0.07</v>
      </c>
      <c r="V79" s="8"/>
    </row>
    <row r="80" ht="15.75" customHeight="1" outlineLevel="1">
      <c r="A80" s="11"/>
      <c r="B80" s="11" t="s">
        <v>63</v>
      </c>
      <c r="C80" s="177"/>
      <c r="D80" s="36"/>
      <c r="E80" s="36"/>
      <c r="F80" s="36"/>
      <c r="G80" s="36"/>
      <c r="H80" s="36"/>
      <c r="I80" s="36"/>
      <c r="J80" s="37">
        <f t="shared" ref="J80:O80" si="54">J25/J7</f>
        <v>0</v>
      </c>
      <c r="K80" s="37">
        <f t="shared" si="54"/>
        <v>0</v>
      </c>
      <c r="L80" s="37">
        <f t="shared" si="54"/>
        <v>0</v>
      </c>
      <c r="M80" s="37">
        <f t="shared" si="54"/>
        <v>0</v>
      </c>
      <c r="N80" s="37">
        <f t="shared" si="54"/>
        <v>0</v>
      </c>
      <c r="O80" s="37">
        <f t="shared" si="54"/>
        <v>0</v>
      </c>
      <c r="P80" s="37">
        <f t="shared" ref="P80:U80" si="55">O80</f>
        <v>0</v>
      </c>
      <c r="Q80" s="37">
        <f t="shared" si="55"/>
        <v>0</v>
      </c>
      <c r="R80" s="37">
        <f t="shared" si="55"/>
        <v>0</v>
      </c>
      <c r="S80" s="37">
        <f t="shared" si="55"/>
        <v>0</v>
      </c>
      <c r="T80" s="37">
        <f t="shared" si="55"/>
        <v>0</v>
      </c>
      <c r="U80" s="37">
        <f t="shared" si="55"/>
        <v>0</v>
      </c>
      <c r="V80" s="8"/>
    </row>
    <row r="81" ht="15.75" customHeight="1" outlineLevel="1">
      <c r="A81" s="11"/>
      <c r="B81" s="11" t="s">
        <v>26</v>
      </c>
      <c r="D81" s="36"/>
      <c r="E81" s="36"/>
      <c r="F81" s="36"/>
      <c r="G81" s="36"/>
      <c r="H81" s="36"/>
      <c r="I81" s="36"/>
      <c r="J81" s="37">
        <f t="shared" ref="J81:P81" si="56">J26/J7</f>
        <v>-0.1839786525</v>
      </c>
      <c r="K81" s="37">
        <f t="shared" si="56"/>
        <v>-0.1923702562</v>
      </c>
      <c r="L81" s="37">
        <f t="shared" si="56"/>
        <v>-0.2145873321</v>
      </c>
      <c r="M81" s="37">
        <f t="shared" si="56"/>
        <v>-0.2090664722</v>
      </c>
      <c r="N81" s="37">
        <f t="shared" si="56"/>
        <v>-0.2285586876</v>
      </c>
      <c r="O81" s="37">
        <f t="shared" si="56"/>
        <v>-0.1876250908</v>
      </c>
      <c r="P81" s="37">
        <f t="shared" si="56"/>
        <v>-0.1709472891</v>
      </c>
      <c r="Q81" s="178">
        <v>-0.185</v>
      </c>
      <c r="R81" s="178">
        <v>-0.23</v>
      </c>
      <c r="S81" s="37">
        <f t="shared" ref="S81:S82" si="59">R81</f>
        <v>-0.23</v>
      </c>
      <c r="T81" s="178">
        <f t="shared" ref="T81:U81" si="57">S81+0.005</f>
        <v>-0.225</v>
      </c>
      <c r="U81" s="178">
        <f t="shared" si="57"/>
        <v>-0.22</v>
      </c>
      <c r="V81" s="8"/>
    </row>
    <row r="82" ht="15.75" customHeight="1" outlineLevel="1">
      <c r="A82" s="11"/>
      <c r="B82" s="11" t="s">
        <v>64</v>
      </c>
      <c r="D82" s="36"/>
      <c r="E82" s="36"/>
      <c r="F82" s="36"/>
      <c r="G82" s="36"/>
      <c r="H82" s="36"/>
      <c r="I82" s="36"/>
      <c r="J82" s="37">
        <f t="shared" ref="J82:P82" si="58">J27/J7</f>
        <v>0</v>
      </c>
      <c r="K82" s="37">
        <f t="shared" si="58"/>
        <v>0</v>
      </c>
      <c r="L82" s="37">
        <f t="shared" si="58"/>
        <v>0</v>
      </c>
      <c r="M82" s="37">
        <f t="shared" si="58"/>
        <v>0</v>
      </c>
      <c r="N82" s="37">
        <f t="shared" si="58"/>
        <v>-0.07448824705</v>
      </c>
      <c r="O82" s="37">
        <f t="shared" si="58"/>
        <v>-0.08286015033</v>
      </c>
      <c r="P82" s="37">
        <f t="shared" si="58"/>
        <v>-0.08478975812</v>
      </c>
      <c r="Q82" s="37">
        <v>-0.11</v>
      </c>
      <c r="R82" s="178">
        <v>-0.13</v>
      </c>
      <c r="S82" s="37">
        <f t="shared" si="59"/>
        <v>-0.13</v>
      </c>
      <c r="T82" s="37">
        <f t="shared" ref="T82:U82" si="60">S82</f>
        <v>-0.13</v>
      </c>
      <c r="U82" s="37">
        <f t="shared" si="60"/>
        <v>-0.13</v>
      </c>
      <c r="V82" s="8"/>
    </row>
    <row r="83" ht="15.75" customHeight="1" outlineLevel="1">
      <c r="A83" s="177"/>
      <c r="B83" s="177" t="s">
        <v>65</v>
      </c>
      <c r="C83" s="177"/>
      <c r="D83" s="36"/>
      <c r="E83" s="36"/>
      <c r="F83" s="36"/>
      <c r="G83" s="36"/>
      <c r="H83" s="36"/>
      <c r="I83" s="36"/>
      <c r="J83" s="37">
        <f t="shared" ref="J83:P83" si="61">J28/J7</f>
        <v>0</v>
      </c>
      <c r="K83" s="37">
        <f t="shared" si="61"/>
        <v>0</v>
      </c>
      <c r="L83" s="37">
        <f t="shared" si="61"/>
        <v>0</v>
      </c>
      <c r="M83" s="37">
        <f t="shared" si="61"/>
        <v>0</v>
      </c>
      <c r="N83" s="37">
        <f t="shared" si="61"/>
        <v>-0.1308818359</v>
      </c>
      <c r="O83" s="37">
        <f t="shared" si="61"/>
        <v>-0.08597352152</v>
      </c>
      <c r="P83" s="37">
        <f t="shared" si="61"/>
        <v>-0.0686500386</v>
      </c>
      <c r="Q83" s="178">
        <v>-0.063</v>
      </c>
      <c r="R83" s="37">
        <f t="shared" ref="R83:U83" si="62">Q83</f>
        <v>-0.063</v>
      </c>
      <c r="S83" s="37">
        <f t="shared" si="62"/>
        <v>-0.063</v>
      </c>
      <c r="T83" s="37">
        <f t="shared" si="62"/>
        <v>-0.063</v>
      </c>
      <c r="U83" s="37">
        <f t="shared" si="62"/>
        <v>-0.063</v>
      </c>
      <c r="V83" s="179"/>
    </row>
    <row r="84" ht="15.75" customHeight="1" outlineLevel="1">
      <c r="A84" s="16"/>
      <c r="B84" s="16" t="s">
        <v>66</v>
      </c>
      <c r="C84" s="16"/>
      <c r="D84" s="36"/>
      <c r="E84" s="36"/>
      <c r="F84" s="36"/>
      <c r="G84" s="36"/>
      <c r="H84" s="36"/>
      <c r="I84" s="36"/>
      <c r="J84" s="37">
        <f t="shared" ref="J84:P84" si="63">J49/J7</f>
        <v>0</v>
      </c>
      <c r="K84" s="37">
        <f t="shared" si="63"/>
        <v>-0.07072435888</v>
      </c>
      <c r="L84" s="37">
        <f t="shared" si="63"/>
        <v>0</v>
      </c>
      <c r="M84" s="37">
        <f t="shared" si="63"/>
        <v>0</v>
      </c>
      <c r="N84" s="37">
        <f t="shared" si="63"/>
        <v>-0.04337572572</v>
      </c>
      <c r="O84" s="37">
        <f t="shared" si="63"/>
        <v>0</v>
      </c>
      <c r="P84" s="37">
        <f t="shared" si="63"/>
        <v>0</v>
      </c>
      <c r="Q84" s="37"/>
      <c r="R84" s="37"/>
      <c r="S84" s="37"/>
      <c r="T84" s="37"/>
      <c r="U84" s="37"/>
      <c r="V84" s="179"/>
    </row>
    <row r="85" ht="15.75" customHeight="1" outlineLevel="1">
      <c r="A85" s="16"/>
      <c r="B85" s="16" t="s">
        <v>67</v>
      </c>
      <c r="C85" s="16"/>
      <c r="D85" s="36"/>
      <c r="E85" s="36"/>
      <c r="F85" s="36"/>
      <c r="G85" s="36"/>
      <c r="H85" s="36"/>
      <c r="I85" s="36"/>
      <c r="J85" s="37">
        <f t="shared" ref="J85:P85" si="64">J52/J50</f>
        <v>-0.1281100903</v>
      </c>
      <c r="K85" s="37">
        <f t="shared" si="64"/>
        <v>-0.2549975818</v>
      </c>
      <c r="L85" s="37">
        <f t="shared" si="64"/>
        <v>-0.1215792646</v>
      </c>
      <c r="M85" s="37">
        <f t="shared" si="64"/>
        <v>-0.1673716268</v>
      </c>
      <c r="N85" s="37">
        <f t="shared" si="64"/>
        <v>-0.232113351</v>
      </c>
      <c r="O85" s="37">
        <f t="shared" si="64"/>
        <v>-0.1756346462</v>
      </c>
      <c r="P85" s="37">
        <f t="shared" si="64"/>
        <v>-0.1175013798</v>
      </c>
      <c r="Q85" s="37">
        <v>-0.13</v>
      </c>
      <c r="R85" s="37">
        <f t="shared" ref="R85:U85" si="65">Q85</f>
        <v>-0.13</v>
      </c>
      <c r="S85" s="37">
        <f t="shared" si="65"/>
        <v>-0.13</v>
      </c>
      <c r="T85" s="37">
        <f t="shared" si="65"/>
        <v>-0.13</v>
      </c>
      <c r="U85" s="37">
        <f t="shared" si="65"/>
        <v>-0.13</v>
      </c>
      <c r="V85" s="179"/>
    </row>
    <row r="86" ht="15.75" customHeight="1" outlineLevel="1">
      <c r="A86" s="16"/>
      <c r="B86" s="16" t="s">
        <v>68</v>
      </c>
      <c r="C86" s="16"/>
      <c r="D86" s="36"/>
      <c r="E86" s="36"/>
      <c r="F86" s="36"/>
      <c r="G86" s="36"/>
      <c r="H86" s="36"/>
      <c r="I86" s="36"/>
      <c r="J86" s="37">
        <f t="shared" ref="J86:O86" si="66">J45/J7</f>
        <v>-0.003653425982</v>
      </c>
      <c r="K86" s="37">
        <f t="shared" si="66"/>
        <v>-0.001103299999</v>
      </c>
      <c r="L86" s="37">
        <f t="shared" si="66"/>
        <v>-0.001896120514</v>
      </c>
      <c r="M86" s="37">
        <f t="shared" si="66"/>
        <v>0.0005935774915</v>
      </c>
      <c r="N86" s="37">
        <f t="shared" si="66"/>
        <v>0.0003944807005</v>
      </c>
      <c r="O86" s="37">
        <f t="shared" si="66"/>
        <v>-0.003076307245</v>
      </c>
      <c r="P86" s="37">
        <f t="shared" ref="P86:U86" si="67">(SUM(J86:O86))/6</f>
        <v>-0.001456849258</v>
      </c>
      <c r="Q86" s="37">
        <f t="shared" si="67"/>
        <v>-0.001090753137</v>
      </c>
      <c r="R86" s="37">
        <f t="shared" si="67"/>
        <v>-0.001088661994</v>
      </c>
      <c r="S86" s="37">
        <f t="shared" si="67"/>
        <v>-0.0009540855737</v>
      </c>
      <c r="T86" s="37">
        <f t="shared" si="67"/>
        <v>-0.001212029418</v>
      </c>
      <c r="U86" s="37">
        <f t="shared" si="67"/>
        <v>-0.001479781104</v>
      </c>
      <c r="V86" s="179"/>
    </row>
    <row r="87" ht="15.75" customHeight="1" outlineLevel="1">
      <c r="A87" s="16"/>
      <c r="B87" s="16" t="s">
        <v>69</v>
      </c>
      <c r="C87" s="16"/>
      <c r="D87" s="36"/>
      <c r="E87" s="36"/>
      <c r="F87" s="36"/>
      <c r="G87" s="36"/>
      <c r="H87" s="36"/>
      <c r="I87" s="36"/>
      <c r="J87" s="179"/>
      <c r="K87" s="37">
        <f t="shared" ref="K87:O87" si="68">K60/K57</f>
        <v>0</v>
      </c>
      <c r="L87" s="37">
        <f t="shared" si="68"/>
        <v>0</v>
      </c>
      <c r="M87" s="37">
        <f t="shared" si="68"/>
        <v>0</v>
      </c>
      <c r="N87" s="37">
        <f t="shared" si="68"/>
        <v>0</v>
      </c>
      <c r="O87" s="37">
        <f t="shared" si="68"/>
        <v>0</v>
      </c>
      <c r="P87" s="37">
        <f t="shared" ref="P87:U87" si="69">O87</f>
        <v>0</v>
      </c>
      <c r="Q87" s="37">
        <f t="shared" si="69"/>
        <v>0</v>
      </c>
      <c r="R87" s="37">
        <f t="shared" si="69"/>
        <v>0</v>
      </c>
      <c r="S87" s="37">
        <f t="shared" si="69"/>
        <v>0</v>
      </c>
      <c r="T87" s="37">
        <f t="shared" si="69"/>
        <v>0</v>
      </c>
      <c r="U87" s="37">
        <f t="shared" si="69"/>
        <v>0</v>
      </c>
      <c r="V87" s="179"/>
    </row>
    <row r="88" ht="15.75" customHeight="1" outlineLevel="1">
      <c r="A88" s="16"/>
      <c r="B88" s="16" t="s">
        <v>70</v>
      </c>
      <c r="C88" s="16"/>
      <c r="D88" s="36"/>
      <c r="E88" s="36"/>
      <c r="F88" s="36"/>
      <c r="G88" s="36"/>
      <c r="H88" s="36"/>
      <c r="I88" s="36"/>
      <c r="J88" s="179">
        <f t="shared" ref="J88:U88" si="70">J37</f>
        <v>0.4461656936</v>
      </c>
      <c r="K88" s="37">
        <f t="shared" si="70"/>
        <v>0.4100032533</v>
      </c>
      <c r="L88" s="37">
        <f t="shared" si="70"/>
        <v>0.3800500204</v>
      </c>
      <c r="M88" s="37">
        <f t="shared" si="70"/>
        <v>0.3964504066</v>
      </c>
      <c r="N88" s="37">
        <f t="shared" si="70"/>
        <v>0.2482141173</v>
      </c>
      <c r="O88" s="37">
        <f t="shared" si="70"/>
        <v>0.3458065855</v>
      </c>
      <c r="P88" s="37">
        <f t="shared" si="70"/>
        <v>0.421760354</v>
      </c>
      <c r="Q88" s="37">
        <f t="shared" si="70"/>
        <v>0.3945419705</v>
      </c>
      <c r="R88" s="37">
        <f t="shared" si="70"/>
        <v>0.3439194299</v>
      </c>
      <c r="S88" s="37">
        <f t="shared" si="70"/>
        <v>0.3439502631</v>
      </c>
      <c r="T88" s="37">
        <f t="shared" si="70"/>
        <v>0.3489824595</v>
      </c>
      <c r="U88" s="37">
        <f t="shared" si="70"/>
        <v>0.3540160774</v>
      </c>
      <c r="V88" s="8"/>
    </row>
    <row r="89" ht="15.75" customHeight="1" outlineLevel="1">
      <c r="A89" s="16"/>
      <c r="B89" s="16" t="s">
        <v>71</v>
      </c>
      <c r="C89" s="16"/>
      <c r="D89" s="36"/>
      <c r="E89" s="36"/>
      <c r="F89" s="36"/>
      <c r="G89" s="36"/>
      <c r="H89" s="36"/>
      <c r="I89" s="36"/>
      <c r="J89" s="36"/>
      <c r="K89" s="180">
        <f>(K68/J68)</f>
        <v>0.984594317</v>
      </c>
      <c r="L89" s="180">
        <f t="shared" ref="L89:U89" si="71">L68/K68</f>
        <v>1.004172462</v>
      </c>
      <c r="M89" s="180">
        <f t="shared" si="71"/>
        <v>0.9899584488</v>
      </c>
      <c r="N89" s="180">
        <f t="shared" si="71"/>
        <v>0.9450856943</v>
      </c>
      <c r="O89" s="180">
        <f t="shared" si="71"/>
        <v>0.9729829756</v>
      </c>
      <c r="P89" s="180">
        <f t="shared" si="71"/>
        <v>0.9942944085</v>
      </c>
      <c r="Q89" s="180">
        <f t="shared" si="71"/>
        <v>0.9713083397</v>
      </c>
      <c r="R89" s="180">
        <f t="shared" si="71"/>
        <v>0.984245766</v>
      </c>
      <c r="S89" s="180">
        <f t="shared" si="71"/>
        <v>0.9849939976</v>
      </c>
      <c r="T89" s="180">
        <f t="shared" si="71"/>
        <v>0.9861503518</v>
      </c>
      <c r="U89" s="180">
        <f t="shared" si="71"/>
        <v>0.9869906776</v>
      </c>
      <c r="V89" s="8"/>
    </row>
    <row r="90" ht="15.75" customHeight="1">
      <c r="A90" s="181"/>
      <c r="B90" s="181"/>
      <c r="C90" s="181"/>
      <c r="D90" s="181"/>
      <c r="E90" s="181"/>
      <c r="F90" s="181"/>
      <c r="G90" s="181"/>
      <c r="H90" s="181"/>
      <c r="I90" s="181"/>
      <c r="J90" s="181"/>
      <c r="K90" s="181"/>
      <c r="L90" s="181"/>
      <c r="M90" s="181"/>
      <c r="N90" s="181"/>
      <c r="O90" s="181"/>
      <c r="P90" s="181"/>
      <c r="Q90" s="181"/>
      <c r="R90" s="181"/>
      <c r="S90" s="181"/>
      <c r="T90" s="181"/>
      <c r="U90" s="181"/>
      <c r="V90" s="8"/>
    </row>
    <row r="91" ht="15.75" customHeight="1">
      <c r="A91" s="182"/>
      <c r="B91" s="183" t="s">
        <v>72</v>
      </c>
      <c r="C91" s="15"/>
      <c r="D91" s="15"/>
      <c r="E91" s="15"/>
      <c r="F91" s="15"/>
      <c r="G91" s="15"/>
      <c r="H91" s="15"/>
      <c r="I91" s="15"/>
      <c r="J91" s="15"/>
      <c r="K91" s="15"/>
      <c r="L91" s="15"/>
      <c r="M91" s="15"/>
      <c r="N91" s="15"/>
      <c r="O91" s="15"/>
      <c r="P91" s="15"/>
      <c r="Q91" s="15"/>
      <c r="R91" s="15"/>
      <c r="S91" s="15"/>
      <c r="T91" s="182"/>
      <c r="U91" s="182"/>
      <c r="V91" s="23" t="s">
        <v>11</v>
      </c>
    </row>
    <row r="92" ht="15.75" customHeight="1">
      <c r="A92" s="16"/>
      <c r="B92" s="16"/>
      <c r="C92" s="16"/>
      <c r="D92" s="36"/>
      <c r="E92" s="36"/>
      <c r="F92" s="36"/>
      <c r="G92" s="36"/>
      <c r="H92" s="36"/>
      <c r="I92" s="36"/>
      <c r="J92" s="36"/>
      <c r="K92" s="36"/>
      <c r="L92" s="36"/>
      <c r="M92" s="36"/>
      <c r="N92" s="36"/>
      <c r="O92" s="36"/>
      <c r="P92" s="36"/>
      <c r="Q92" s="36"/>
      <c r="R92" s="36"/>
      <c r="S92" s="36"/>
      <c r="T92" s="36"/>
      <c r="U92" s="36"/>
      <c r="V92" s="8"/>
    </row>
    <row r="93" ht="15.75" customHeight="1">
      <c r="A93" s="16"/>
      <c r="B93" s="16"/>
      <c r="C93" s="16"/>
      <c r="D93" s="36"/>
      <c r="E93" s="36"/>
      <c r="F93" s="36"/>
      <c r="G93" s="36"/>
      <c r="H93" s="36"/>
      <c r="I93" s="36"/>
      <c r="J93" s="36"/>
      <c r="K93" s="36"/>
      <c r="L93" s="36"/>
      <c r="M93" s="36"/>
      <c r="N93" s="36"/>
      <c r="O93" s="36"/>
      <c r="P93" s="36"/>
      <c r="Q93" s="36"/>
      <c r="R93" s="36"/>
      <c r="S93" s="36"/>
      <c r="T93" s="36"/>
      <c r="U93" s="36"/>
      <c r="V93" s="8"/>
    </row>
    <row r="94" ht="15.75" customHeight="1">
      <c r="A94" s="1"/>
      <c r="B94" s="18"/>
      <c r="C94" s="18"/>
      <c r="D94" s="19"/>
      <c r="E94" s="20">
        <v>2013.0</v>
      </c>
      <c r="F94" s="20">
        <v>2014.0</v>
      </c>
      <c r="G94" s="20">
        <v>2015.0</v>
      </c>
      <c r="H94" s="20">
        <v>2016.0</v>
      </c>
      <c r="I94" s="20">
        <v>2017.0</v>
      </c>
      <c r="J94" s="20">
        <v>2018.0</v>
      </c>
      <c r="K94" s="21">
        <v>2019.0</v>
      </c>
      <c r="L94" s="21">
        <v>2020.0</v>
      </c>
      <c r="M94" s="21">
        <v>2021.0</v>
      </c>
      <c r="N94" s="21">
        <v>2022.0</v>
      </c>
      <c r="O94" s="21">
        <v>2023.0</v>
      </c>
      <c r="P94" s="21">
        <v>2024.0</v>
      </c>
      <c r="Q94" s="22" t="s">
        <v>6</v>
      </c>
      <c r="R94" s="22" t="s">
        <v>7</v>
      </c>
      <c r="S94" s="22" t="s">
        <v>8</v>
      </c>
      <c r="T94" s="22" t="s">
        <v>9</v>
      </c>
      <c r="U94" s="22" t="s">
        <v>10</v>
      </c>
      <c r="V94" s="8"/>
      <c r="W94" s="184" t="s">
        <v>73</v>
      </c>
      <c r="X94" s="185"/>
    </row>
    <row r="95" ht="15.75" customHeight="1">
      <c r="A95" s="82"/>
      <c r="B95" s="186" t="s">
        <v>74</v>
      </c>
      <c r="C95" s="187"/>
      <c r="D95" s="188"/>
      <c r="E95" s="188"/>
      <c r="F95" s="188"/>
      <c r="G95" s="188"/>
      <c r="H95" s="188"/>
      <c r="I95" s="188"/>
      <c r="J95" s="189">
        <v>41114.0</v>
      </c>
      <c r="K95" s="190">
        <v>54855.0</v>
      </c>
      <c r="L95" s="190">
        <v>61954.0</v>
      </c>
      <c r="M95" s="190">
        <v>47998.0</v>
      </c>
      <c r="N95" s="190">
        <v>40738.0</v>
      </c>
      <c r="O95" s="191">
        <v>65403.0</v>
      </c>
      <c r="P95" s="192">
        <v>77815.0</v>
      </c>
      <c r="Q95" s="192">
        <f t="shared" ref="Q95:U95" si="72">Q192</f>
        <v>60599.81583</v>
      </c>
      <c r="R95" s="193">
        <f t="shared" si="72"/>
        <v>44348.07292</v>
      </c>
      <c r="S95" s="194">
        <f t="shared" si="72"/>
        <v>39159.69618</v>
      </c>
      <c r="T95" s="194">
        <f t="shared" si="72"/>
        <v>46537.11371</v>
      </c>
      <c r="U95" s="195">
        <f t="shared" si="72"/>
        <v>68108.87165</v>
      </c>
      <c r="V95" s="83"/>
      <c r="W95" s="196"/>
      <c r="X95" s="196"/>
      <c r="Y95" s="196"/>
      <c r="Z95" s="196"/>
      <c r="AA95" s="196"/>
      <c r="AB95" s="196"/>
      <c r="AC95" s="196"/>
      <c r="AD95" s="196"/>
      <c r="AE95" s="196"/>
      <c r="AF95" s="196"/>
      <c r="AG95" s="196"/>
      <c r="AH95" s="196"/>
      <c r="AI95" s="196"/>
      <c r="AJ95" s="196"/>
      <c r="AK95" s="196"/>
      <c r="AL95" s="196"/>
      <c r="AM95" s="196"/>
      <c r="AN95" s="196"/>
      <c r="AO95" s="196"/>
      <c r="AP95" s="196"/>
      <c r="AQ95" s="196"/>
    </row>
    <row r="96" ht="15.75" customHeight="1" outlineLevel="1">
      <c r="A96" s="74"/>
      <c r="B96" s="74" t="s">
        <v>75</v>
      </c>
      <c r="C96" s="74"/>
      <c r="D96" s="77"/>
      <c r="E96" s="77"/>
      <c r="F96" s="77"/>
      <c r="G96" s="77"/>
      <c r="H96" s="77"/>
      <c r="I96" s="77"/>
      <c r="J96" s="197">
        <v>7587.0</v>
      </c>
      <c r="K96" s="198">
        <v>9518.0</v>
      </c>
      <c r="L96" s="198">
        <v>11335.0</v>
      </c>
      <c r="M96" s="198">
        <v>14039.0</v>
      </c>
      <c r="N96" s="198">
        <v>13466.0</v>
      </c>
      <c r="O96" s="198">
        <v>16169.0</v>
      </c>
      <c r="P96" s="199">
        <v>16994.0</v>
      </c>
      <c r="Q96" s="199">
        <f t="shared" ref="Q96:U96" si="73">Q7*Q135</f>
        <v>19871.89523</v>
      </c>
      <c r="R96" s="199">
        <f t="shared" si="73"/>
        <v>22263.97162</v>
      </c>
      <c r="S96" s="199">
        <f t="shared" si="73"/>
        <v>24504.64597</v>
      </c>
      <c r="T96" s="199">
        <f t="shared" si="73"/>
        <v>26971.52933</v>
      </c>
      <c r="U96" s="199">
        <f t="shared" si="73"/>
        <v>29687.56385</v>
      </c>
      <c r="V96" s="83"/>
      <c r="W96" s="196"/>
      <c r="X96" s="196"/>
      <c r="Y96" s="196"/>
      <c r="Z96" s="196"/>
      <c r="AA96" s="196"/>
      <c r="AB96" s="196"/>
      <c r="AC96" s="196"/>
      <c r="AD96" s="196"/>
      <c r="AE96" s="196"/>
      <c r="AF96" s="196"/>
      <c r="AG96" s="196"/>
      <c r="AH96" s="196"/>
      <c r="AI96" s="196"/>
      <c r="AJ96" s="196"/>
      <c r="AK96" s="196"/>
      <c r="AL96" s="196"/>
      <c r="AM96" s="196"/>
      <c r="AN96" s="196"/>
      <c r="AO96" s="196"/>
      <c r="AP96" s="196"/>
      <c r="AQ96" s="196"/>
    </row>
    <row r="97" ht="15.75" customHeight="1" outlineLevel="1">
      <c r="A97" s="200"/>
      <c r="B97" s="201" t="s">
        <v>76</v>
      </c>
      <c r="C97" s="201"/>
      <c r="D97" s="202"/>
      <c r="E97" s="202"/>
      <c r="F97" s="202"/>
      <c r="G97" s="202"/>
      <c r="H97" s="202"/>
      <c r="I97" s="202"/>
      <c r="J97" s="197"/>
      <c r="K97" s="198"/>
      <c r="L97" s="198"/>
      <c r="M97" s="198"/>
      <c r="N97" s="198"/>
      <c r="O97" s="198"/>
      <c r="P97" s="203">
        <f t="shared" ref="P97:U97" si="74">P7*P136</f>
        <v>0</v>
      </c>
      <c r="Q97" s="203">
        <f t="shared" si="74"/>
        <v>0</v>
      </c>
      <c r="R97" s="203">
        <f t="shared" si="74"/>
        <v>0</v>
      </c>
      <c r="S97" s="203">
        <f t="shared" si="74"/>
        <v>0</v>
      </c>
      <c r="T97" s="203">
        <f t="shared" si="74"/>
        <v>0</v>
      </c>
      <c r="U97" s="203">
        <f t="shared" si="74"/>
        <v>0</v>
      </c>
      <c r="V97" s="204"/>
      <c r="W97" s="205"/>
      <c r="X97" s="196"/>
      <c r="Y97" s="196"/>
      <c r="Z97" s="196"/>
      <c r="AA97" s="196"/>
      <c r="AB97" s="196"/>
      <c r="AC97" s="196"/>
      <c r="AD97" s="196"/>
      <c r="AE97" s="196"/>
      <c r="AF97" s="196"/>
      <c r="AG97" s="196"/>
      <c r="AH97" s="196"/>
      <c r="AI97" s="196"/>
      <c r="AJ97" s="196"/>
      <c r="AK97" s="196"/>
      <c r="AL97" s="196"/>
      <c r="AM97" s="196"/>
      <c r="AN97" s="196"/>
      <c r="AO97" s="196"/>
      <c r="AP97" s="196"/>
      <c r="AQ97" s="196"/>
    </row>
    <row r="98" ht="15.75" customHeight="1" outlineLevel="1">
      <c r="A98" s="82"/>
      <c r="B98" s="206" t="s">
        <v>77</v>
      </c>
      <c r="C98" s="82"/>
      <c r="D98" s="83"/>
      <c r="E98" s="83"/>
      <c r="F98" s="83"/>
      <c r="G98" s="83"/>
      <c r="H98" s="83"/>
      <c r="I98" s="83"/>
      <c r="J98" s="149">
        <v>1769.0</v>
      </c>
      <c r="K98" s="85">
        <v>1844.0</v>
      </c>
      <c r="L98" s="85">
        <v>2140.0</v>
      </c>
      <c r="M98" s="85">
        <v>4480.0</v>
      </c>
      <c r="N98" s="85">
        <v>5051.0</v>
      </c>
      <c r="O98" s="85">
        <v>3694.0</v>
      </c>
      <c r="P98" s="199">
        <v>4883.0</v>
      </c>
      <c r="Q98" s="199">
        <f t="shared" ref="Q98:U98" si="75">Q7*Q137</f>
        <v>5709.924938</v>
      </c>
      <c r="R98" s="199">
        <f t="shared" si="75"/>
        <v>6397.256292</v>
      </c>
      <c r="S98" s="199">
        <f t="shared" si="75"/>
        <v>7041.084281</v>
      </c>
      <c r="T98" s="199">
        <f t="shared" si="75"/>
        <v>7749.910423</v>
      </c>
      <c r="U98" s="199">
        <f t="shared" si="75"/>
        <v>8530.326837</v>
      </c>
      <c r="V98" s="83"/>
      <c r="W98" s="196"/>
      <c r="X98" s="196"/>
      <c r="Y98" s="196"/>
      <c r="Z98" s="196"/>
      <c r="AA98" s="196"/>
      <c r="AB98" s="196"/>
      <c r="AC98" s="196"/>
      <c r="AD98" s="196"/>
      <c r="AE98" s="196"/>
      <c r="AF98" s="196"/>
      <c r="AG98" s="196"/>
      <c r="AH98" s="196"/>
      <c r="AI98" s="196"/>
      <c r="AJ98" s="196"/>
      <c r="AK98" s="196"/>
      <c r="AL98" s="196"/>
      <c r="AM98" s="196"/>
      <c r="AN98" s="196"/>
      <c r="AO98" s="196"/>
      <c r="AP98" s="196"/>
      <c r="AQ98" s="196"/>
    </row>
    <row r="99" ht="15.75" customHeight="1" outlineLevel="1">
      <c r="A99" s="74"/>
      <c r="B99" s="74" t="s">
        <v>78</v>
      </c>
      <c r="C99" s="74"/>
      <c r="D99" s="77"/>
      <c r="E99" s="77"/>
      <c r="F99" s="77"/>
      <c r="G99" s="77"/>
      <c r="H99" s="77"/>
      <c r="I99" s="77"/>
      <c r="J99" s="197">
        <v>820.0</v>
      </c>
      <c r="K99" s="198">
        <v>1363.0</v>
      </c>
      <c r="L99" s="198">
        <v>1331.0</v>
      </c>
      <c r="M99" s="198">
        <v>4083.0</v>
      </c>
      <c r="N99" s="198">
        <v>4990.0</v>
      </c>
      <c r="O99" s="198">
        <v>4849.0</v>
      </c>
      <c r="P99" s="199">
        <v>7687.0</v>
      </c>
      <c r="Q99" s="199">
        <f t="shared" ref="Q99:U99" si="76">Q7*Q138</f>
        <v>8988.775957</v>
      </c>
      <c r="R99" s="199">
        <f t="shared" si="76"/>
        <v>10070.79851</v>
      </c>
      <c r="S99" s="199">
        <f t="shared" si="76"/>
        <v>11084.33645</v>
      </c>
      <c r="T99" s="199">
        <f t="shared" si="76"/>
        <v>12200.19689</v>
      </c>
      <c r="U99" s="199">
        <f t="shared" si="76"/>
        <v>13428.7574</v>
      </c>
      <c r="V99" s="77"/>
      <c r="W99" s="79"/>
      <c r="X99" s="79"/>
      <c r="Y99" s="79"/>
      <c r="Z99" s="79"/>
      <c r="AA99" s="79"/>
      <c r="AB99" s="79"/>
      <c r="AC99" s="79"/>
      <c r="AD99" s="79"/>
      <c r="AE99" s="79"/>
      <c r="AF99" s="79"/>
      <c r="AG99" s="79"/>
      <c r="AH99" s="79"/>
      <c r="AI99" s="79"/>
      <c r="AJ99" s="79"/>
      <c r="AK99" s="79"/>
      <c r="AL99" s="79"/>
      <c r="AM99" s="79"/>
      <c r="AN99" s="79"/>
      <c r="AO99" s="79"/>
      <c r="AP99" s="79"/>
      <c r="AQ99" s="79"/>
    </row>
    <row r="100" ht="15.75" customHeight="1" outlineLevel="1">
      <c r="A100" s="82"/>
      <c r="B100" s="82" t="s">
        <v>79</v>
      </c>
      <c r="C100" s="82"/>
      <c r="D100" s="83"/>
      <c r="E100" s="83"/>
      <c r="F100" s="83"/>
      <c r="G100" s="83"/>
      <c r="H100" s="83"/>
      <c r="I100" s="83"/>
      <c r="J100" s="197">
        <v>1203.0</v>
      </c>
      <c r="K100" s="198">
        <v>1704.0</v>
      </c>
      <c r="L100" s="198">
        <v>2609.0</v>
      </c>
      <c r="M100" s="198">
        <v>3152.0</v>
      </c>
      <c r="N100" s="198">
        <v>4591.0</v>
      </c>
      <c r="O100" s="198">
        <v>6659.0</v>
      </c>
      <c r="P100" s="85">
        <v>6350.0</v>
      </c>
      <c r="Q100" s="85">
        <f t="shared" ref="Q100:U100" si="77">Q7*Q139</f>
        <v>7425.358049</v>
      </c>
      <c r="R100" s="85">
        <f t="shared" si="77"/>
        <v>8319.184406</v>
      </c>
      <c r="S100" s="85">
        <f t="shared" si="77"/>
        <v>9156.437679</v>
      </c>
      <c r="T100" s="85">
        <f t="shared" si="77"/>
        <v>10078.2165</v>
      </c>
      <c r="U100" s="85">
        <f t="shared" si="77"/>
        <v>11093.09347</v>
      </c>
      <c r="V100" s="83"/>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row>
    <row r="101" ht="15.75" customHeight="1">
      <c r="A101" s="142"/>
      <c r="B101" s="142" t="s">
        <v>80</v>
      </c>
      <c r="C101" s="142"/>
      <c r="D101" s="143"/>
      <c r="E101" s="143"/>
      <c r="F101" s="143"/>
      <c r="G101" s="143"/>
      <c r="H101" s="143"/>
      <c r="I101" s="143"/>
      <c r="J101" s="144">
        <f t="shared" ref="J101:U101" si="78">J96+J97+J98-J99-J100</f>
        <v>7333</v>
      </c>
      <c r="K101" s="144">
        <f t="shared" si="78"/>
        <v>8295</v>
      </c>
      <c r="L101" s="144">
        <f t="shared" si="78"/>
        <v>9535</v>
      </c>
      <c r="M101" s="144">
        <f t="shared" si="78"/>
        <v>11284</v>
      </c>
      <c r="N101" s="144">
        <f t="shared" si="78"/>
        <v>8936</v>
      </c>
      <c r="O101" s="144">
        <f t="shared" si="78"/>
        <v>8355</v>
      </c>
      <c r="P101" s="144">
        <f t="shared" si="78"/>
        <v>7840</v>
      </c>
      <c r="Q101" s="144">
        <f t="shared" si="78"/>
        <v>9167.686159</v>
      </c>
      <c r="R101" s="144">
        <f t="shared" si="78"/>
        <v>10271.245</v>
      </c>
      <c r="S101" s="144">
        <f t="shared" si="78"/>
        <v>11304.95613</v>
      </c>
      <c r="T101" s="144">
        <f t="shared" si="78"/>
        <v>12443.02636</v>
      </c>
      <c r="U101" s="144">
        <f t="shared" si="78"/>
        <v>13696.03981</v>
      </c>
      <c r="V101" s="143"/>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row>
    <row r="102" ht="15.75" customHeight="1">
      <c r="A102" s="208"/>
      <c r="B102" s="208"/>
      <c r="C102" s="208" t="s">
        <v>81</v>
      </c>
      <c r="D102" s="209"/>
      <c r="E102" s="209"/>
      <c r="F102" s="209"/>
      <c r="G102" s="209"/>
      <c r="H102" s="209"/>
      <c r="I102" s="209"/>
      <c r="J102" s="210">
        <f t="shared" ref="J102:U102" si="79">J101/J7</f>
        <v>0.1313263369</v>
      </c>
      <c r="K102" s="210">
        <f t="shared" si="79"/>
        <v>0.1173317114</v>
      </c>
      <c r="L102" s="210">
        <f t="shared" si="79"/>
        <v>0.1109172338</v>
      </c>
      <c r="M102" s="210">
        <f t="shared" si="79"/>
        <v>0.09568469164</v>
      </c>
      <c r="N102" s="210">
        <f t="shared" si="79"/>
        <v>0.0766321639</v>
      </c>
      <c r="O102" s="210">
        <f t="shared" si="79"/>
        <v>0.06193384828</v>
      </c>
      <c r="P102" s="210">
        <f t="shared" si="79"/>
        <v>0.04765928475</v>
      </c>
      <c r="Q102" s="210">
        <f t="shared" si="79"/>
        <v>0.04765928475</v>
      </c>
      <c r="R102" s="210">
        <f t="shared" si="79"/>
        <v>0.04765928475</v>
      </c>
      <c r="S102" s="210">
        <f t="shared" si="79"/>
        <v>0.04765928475</v>
      </c>
      <c r="T102" s="210">
        <f t="shared" si="79"/>
        <v>0.04765928475</v>
      </c>
      <c r="U102" s="210">
        <f t="shared" si="79"/>
        <v>0.04765928475</v>
      </c>
      <c r="V102" s="211"/>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row>
    <row r="103" ht="15.75" customHeight="1">
      <c r="A103" s="16"/>
      <c r="B103" s="16"/>
      <c r="C103" s="16"/>
      <c r="D103" s="36"/>
      <c r="E103" s="36"/>
      <c r="F103" s="36"/>
      <c r="G103" s="36"/>
      <c r="H103" s="36"/>
      <c r="I103" s="36"/>
      <c r="J103" s="213"/>
      <c r="K103" s="214"/>
      <c r="L103" s="214"/>
      <c r="M103" s="214"/>
      <c r="N103" s="214"/>
      <c r="O103" s="214"/>
      <c r="P103" s="214"/>
      <c r="Q103" s="214"/>
      <c r="R103" s="214"/>
      <c r="S103" s="214"/>
      <c r="T103" s="214"/>
      <c r="U103" s="214"/>
      <c r="V103" s="8"/>
    </row>
    <row r="104" ht="15.75" customHeight="1">
      <c r="A104" s="16"/>
      <c r="B104" s="16"/>
      <c r="C104" s="16"/>
      <c r="D104" s="36"/>
      <c r="E104" s="36"/>
      <c r="F104" s="36"/>
      <c r="G104" s="36"/>
      <c r="H104" s="36"/>
      <c r="I104" s="36"/>
      <c r="J104" s="213"/>
      <c r="K104" s="214"/>
      <c r="L104" s="214"/>
      <c r="M104" s="214"/>
      <c r="N104" s="214"/>
      <c r="O104" s="214"/>
      <c r="P104" s="214"/>
      <c r="Q104" s="214"/>
      <c r="R104" s="214"/>
      <c r="S104" s="214"/>
      <c r="T104" s="214"/>
      <c r="U104" s="214"/>
      <c r="V104" s="8"/>
    </row>
    <row r="105" ht="15.75" customHeight="1">
      <c r="A105" s="82"/>
      <c r="B105" s="215" t="s">
        <v>82</v>
      </c>
      <c r="C105" s="216"/>
      <c r="D105" s="217"/>
      <c r="E105" s="217"/>
      <c r="F105" s="217"/>
      <c r="G105" s="217"/>
      <c r="H105" s="217"/>
      <c r="I105" s="217"/>
      <c r="J105" s="217">
        <v>0.0</v>
      </c>
      <c r="K105" s="218">
        <v>10324.0</v>
      </c>
      <c r="L105" s="218">
        <v>10654.0</v>
      </c>
      <c r="M105" s="218">
        <v>13873.0</v>
      </c>
      <c r="N105" s="218">
        <v>16668.0</v>
      </c>
      <c r="O105" s="218">
        <v>19539.0</v>
      </c>
      <c r="P105" s="218">
        <v>28826.0</v>
      </c>
      <c r="Q105" s="218">
        <f t="shared" ref="Q105:U105" si="80">Q7*Q148</f>
        <v>33707.6175</v>
      </c>
      <c r="R105" s="218">
        <f t="shared" si="80"/>
        <v>37765.16688</v>
      </c>
      <c r="S105" s="218">
        <f t="shared" si="80"/>
        <v>41565.90119</v>
      </c>
      <c r="T105" s="218">
        <f t="shared" si="80"/>
        <v>45750.34157</v>
      </c>
      <c r="U105" s="219">
        <f t="shared" si="80"/>
        <v>50357.40352</v>
      </c>
      <c r="V105" s="83"/>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row>
    <row r="106" ht="15.75" customHeight="1">
      <c r="A106" s="82"/>
      <c r="B106" s="220" t="s">
        <v>83</v>
      </c>
      <c r="C106" s="221"/>
      <c r="D106" s="222"/>
      <c r="E106" s="222"/>
      <c r="F106" s="222"/>
      <c r="G106" s="222"/>
      <c r="H106" s="222"/>
      <c r="I106" s="222"/>
      <c r="J106" s="222">
        <v>500.0</v>
      </c>
      <c r="K106" s="223">
        <v>0.0</v>
      </c>
      <c r="L106" s="223">
        <v>0.0</v>
      </c>
      <c r="M106" s="223">
        <v>0.0</v>
      </c>
      <c r="N106" s="223">
        <v>9923.0</v>
      </c>
      <c r="O106" s="223">
        <v>18385.0</v>
      </c>
      <c r="P106" s="224">
        <v>20943.0</v>
      </c>
      <c r="Q106" s="224">
        <f t="shared" ref="Q106:U106" si="81">P106+Q180</f>
        <v>20243</v>
      </c>
      <c r="R106" s="225">
        <f t="shared" si="81"/>
        <v>19543</v>
      </c>
      <c r="S106" s="225">
        <f t="shared" si="81"/>
        <v>18843</v>
      </c>
      <c r="T106" s="225">
        <f t="shared" si="81"/>
        <v>18143</v>
      </c>
      <c r="U106" s="226">
        <f t="shared" si="81"/>
        <v>17443</v>
      </c>
      <c r="V106" s="83"/>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row>
    <row r="107" ht="15.75" customHeight="1">
      <c r="A107" s="82"/>
      <c r="B107" s="220" t="s">
        <v>84</v>
      </c>
      <c r="C107" s="221"/>
      <c r="D107" s="222"/>
      <c r="E107" s="222"/>
      <c r="F107" s="222"/>
      <c r="G107" s="222"/>
      <c r="H107" s="222"/>
      <c r="I107" s="222"/>
      <c r="J107" s="223">
        <f t="shared" ref="J107:U107" si="82">J105+J106</f>
        <v>500</v>
      </c>
      <c r="K107" s="223">
        <f t="shared" si="82"/>
        <v>10324</v>
      </c>
      <c r="L107" s="223">
        <f t="shared" si="82"/>
        <v>10654</v>
      </c>
      <c r="M107" s="223">
        <f t="shared" si="82"/>
        <v>13873</v>
      </c>
      <c r="N107" s="223">
        <f t="shared" si="82"/>
        <v>26591</v>
      </c>
      <c r="O107" s="223">
        <f t="shared" si="82"/>
        <v>37924</v>
      </c>
      <c r="P107" s="224">
        <f t="shared" si="82"/>
        <v>49769</v>
      </c>
      <c r="Q107" s="224">
        <f t="shared" si="82"/>
        <v>53950.6175</v>
      </c>
      <c r="R107" s="227">
        <f t="shared" si="82"/>
        <v>57308.16688</v>
      </c>
      <c r="S107" s="227">
        <f t="shared" si="82"/>
        <v>60408.90119</v>
      </c>
      <c r="T107" s="227">
        <f t="shared" si="82"/>
        <v>63893.34157</v>
      </c>
      <c r="U107" s="228">
        <f t="shared" si="82"/>
        <v>67800.40352</v>
      </c>
      <c r="V107" s="83"/>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row>
    <row r="108" ht="15.75" customHeight="1">
      <c r="A108" s="82"/>
      <c r="B108" s="82"/>
      <c r="C108" s="82"/>
      <c r="D108" s="83"/>
      <c r="E108" s="83"/>
      <c r="F108" s="83"/>
      <c r="G108" s="83"/>
      <c r="H108" s="83"/>
      <c r="I108" s="83"/>
      <c r="J108" s="83"/>
      <c r="K108" s="85"/>
      <c r="L108" s="85"/>
      <c r="M108" s="85"/>
      <c r="N108" s="85"/>
      <c r="O108" s="85"/>
      <c r="P108" s="85"/>
      <c r="Q108" s="85"/>
      <c r="R108" s="85"/>
      <c r="S108" s="83"/>
      <c r="T108" s="83"/>
      <c r="U108" s="83"/>
      <c r="V108" s="86"/>
      <c r="W108" s="88"/>
      <c r="X108" s="88"/>
      <c r="Y108" s="88"/>
      <c r="Z108" s="88"/>
      <c r="AA108" s="88"/>
      <c r="AB108" s="88"/>
      <c r="AC108" s="88"/>
      <c r="AD108" s="88"/>
      <c r="AE108" s="88"/>
      <c r="AF108" s="88"/>
      <c r="AG108" s="88"/>
      <c r="AH108" s="88"/>
      <c r="AI108" s="88"/>
      <c r="AJ108" s="88"/>
      <c r="AK108" s="88"/>
      <c r="AL108" s="88"/>
      <c r="AM108" s="88"/>
      <c r="AN108" s="88"/>
      <c r="AO108" s="88"/>
      <c r="AP108" s="88"/>
      <c r="AQ108" s="88"/>
    </row>
    <row r="109" ht="15.75" customHeight="1">
      <c r="A109" s="82"/>
      <c r="B109" s="82"/>
      <c r="C109" s="82"/>
      <c r="D109" s="83"/>
      <c r="E109" s="83"/>
      <c r="F109" s="83"/>
      <c r="G109" s="83"/>
      <c r="H109" s="83"/>
      <c r="I109" s="83"/>
      <c r="J109" s="83"/>
      <c r="K109" s="85"/>
      <c r="L109" s="85"/>
      <c r="M109" s="85"/>
      <c r="N109" s="85"/>
      <c r="O109" s="85"/>
      <c r="P109" s="85"/>
      <c r="Q109" s="85"/>
      <c r="R109" s="85"/>
      <c r="S109" s="83"/>
      <c r="T109" s="83"/>
      <c r="U109" s="83"/>
      <c r="V109" s="86"/>
      <c r="W109" s="88"/>
      <c r="X109" s="88"/>
      <c r="Y109" s="88"/>
      <c r="Z109" s="88"/>
      <c r="AA109" s="88"/>
      <c r="AB109" s="88"/>
      <c r="AC109" s="88"/>
      <c r="AD109" s="88"/>
      <c r="AE109" s="88"/>
      <c r="AF109" s="88"/>
      <c r="AG109" s="88"/>
      <c r="AH109" s="88"/>
      <c r="AI109" s="88"/>
      <c r="AJ109" s="88"/>
      <c r="AK109" s="88"/>
      <c r="AL109" s="88"/>
      <c r="AM109" s="88"/>
      <c r="AN109" s="88"/>
      <c r="AO109" s="88"/>
      <c r="AP109" s="88"/>
      <c r="AQ109" s="88"/>
    </row>
    <row r="110" ht="15.75" customHeight="1">
      <c r="A110" s="229"/>
      <c r="B110" s="230" t="s">
        <v>85</v>
      </c>
      <c r="C110" s="231"/>
      <c r="D110" s="231"/>
      <c r="E110" s="231"/>
      <c r="F110" s="231"/>
      <c r="G110" s="231"/>
      <c r="H110" s="231"/>
      <c r="I110" s="231"/>
      <c r="J110" s="232">
        <v>84127.0</v>
      </c>
      <c r="K110" s="233">
        <v>101054.0</v>
      </c>
      <c r="L110" s="233">
        <v>128290.0</v>
      </c>
      <c r="M110" s="233">
        <v>124879.0</v>
      </c>
      <c r="N110" s="233">
        <v>125713.0</v>
      </c>
      <c r="O110" s="233">
        <v>153168.0</v>
      </c>
      <c r="P110" s="233">
        <v>182637.0</v>
      </c>
      <c r="Q110" s="233">
        <f t="shared" ref="Q110:U110" si="83">P110+Q61+Q182+Q183</f>
        <v>199860.8591</v>
      </c>
      <c r="R110" s="233">
        <f t="shared" si="83"/>
        <v>228510.0353</v>
      </c>
      <c r="S110" s="233">
        <f t="shared" si="83"/>
        <v>263432.3888</v>
      </c>
      <c r="T110" s="233">
        <f t="shared" si="83"/>
        <v>305828.0088</v>
      </c>
      <c r="U110" s="233">
        <f t="shared" si="83"/>
        <v>356811.1486</v>
      </c>
      <c r="V110" s="234"/>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row>
    <row r="111" ht="15.75" customHeight="1">
      <c r="A111" s="229"/>
      <c r="B111" s="235" t="s">
        <v>18</v>
      </c>
      <c r="C111" s="229"/>
      <c r="D111" s="229"/>
      <c r="E111" s="229"/>
      <c r="F111" s="229"/>
      <c r="G111" s="229"/>
      <c r="H111" s="229"/>
      <c r="I111" s="229"/>
      <c r="J111" s="236"/>
      <c r="K111" s="236"/>
      <c r="L111" s="237">
        <f t="shared" ref="L111:U111" si="84">(L110/K110)-1</f>
        <v>0.2695192669</v>
      </c>
      <c r="M111" s="237">
        <f t="shared" si="84"/>
        <v>-0.02658819861</v>
      </c>
      <c r="N111" s="237">
        <f t="shared" si="84"/>
        <v>0.006678464754</v>
      </c>
      <c r="O111" s="237">
        <f t="shared" si="84"/>
        <v>0.218394279</v>
      </c>
      <c r="P111" s="237">
        <f t="shared" si="84"/>
        <v>0.1923965841</v>
      </c>
      <c r="Q111" s="237">
        <f t="shared" si="84"/>
        <v>0.09430651545</v>
      </c>
      <c r="R111" s="237">
        <f t="shared" si="84"/>
        <v>0.1433456073</v>
      </c>
      <c r="S111" s="237">
        <f t="shared" si="84"/>
        <v>0.1528263451</v>
      </c>
      <c r="T111" s="237">
        <f t="shared" si="84"/>
        <v>0.1609354879</v>
      </c>
      <c r="U111" s="237">
        <f t="shared" si="84"/>
        <v>0.1667052667</v>
      </c>
      <c r="V111" s="234"/>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row>
    <row r="112" ht="15.75" customHeight="1">
      <c r="A112" s="229"/>
      <c r="B112" s="238" t="s">
        <v>86</v>
      </c>
      <c r="C112" s="229"/>
      <c r="D112" s="229"/>
      <c r="E112" s="229"/>
      <c r="F112" s="229"/>
      <c r="G112" s="229"/>
      <c r="H112" s="229"/>
      <c r="I112" s="229"/>
      <c r="J112" s="229"/>
      <c r="K112" s="229"/>
      <c r="L112" s="229"/>
      <c r="M112" s="229"/>
      <c r="N112" s="229"/>
      <c r="O112" s="229"/>
      <c r="P112" s="146">
        <f t="shared" ref="P112:U112" si="85">O112*(1+P118)</f>
        <v>0</v>
      </c>
      <c r="Q112" s="146">
        <f t="shared" si="85"/>
        <v>0</v>
      </c>
      <c r="R112" s="146">
        <f t="shared" si="85"/>
        <v>0</v>
      </c>
      <c r="S112" s="146">
        <f t="shared" si="85"/>
        <v>0</v>
      </c>
      <c r="T112" s="146">
        <f t="shared" si="85"/>
        <v>0</v>
      </c>
      <c r="U112" s="146">
        <f t="shared" si="85"/>
        <v>0</v>
      </c>
      <c r="V112" s="234"/>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row>
    <row r="113" ht="15.75" customHeight="1">
      <c r="A113" s="229"/>
      <c r="B113" s="239" t="s">
        <v>87</v>
      </c>
      <c r="C113" s="240"/>
      <c r="D113" s="240"/>
      <c r="E113" s="240"/>
      <c r="F113" s="240"/>
      <c r="G113" s="240"/>
      <c r="H113" s="240"/>
      <c r="I113" s="240"/>
      <c r="J113" s="241">
        <f t="shared" ref="J113:U113" si="86">J110+J112</f>
        <v>84127</v>
      </c>
      <c r="K113" s="241">
        <f t="shared" si="86"/>
        <v>101054</v>
      </c>
      <c r="L113" s="241">
        <f t="shared" si="86"/>
        <v>128290</v>
      </c>
      <c r="M113" s="241">
        <f t="shared" si="86"/>
        <v>124879</v>
      </c>
      <c r="N113" s="241">
        <f t="shared" si="86"/>
        <v>125713</v>
      </c>
      <c r="O113" s="241">
        <f t="shared" si="86"/>
        <v>153168</v>
      </c>
      <c r="P113" s="241">
        <f t="shared" si="86"/>
        <v>182637</v>
      </c>
      <c r="Q113" s="241">
        <f t="shared" si="86"/>
        <v>199860.8591</v>
      </c>
      <c r="R113" s="241">
        <f t="shared" si="86"/>
        <v>228510.0353</v>
      </c>
      <c r="S113" s="241">
        <f t="shared" si="86"/>
        <v>263432.3888</v>
      </c>
      <c r="T113" s="241">
        <f t="shared" si="86"/>
        <v>305828.0088</v>
      </c>
      <c r="U113" s="241">
        <f t="shared" si="86"/>
        <v>356811.1486</v>
      </c>
      <c r="V113" s="234"/>
      <c r="W113" s="229"/>
      <c r="X113" s="229"/>
      <c r="Y113" s="229"/>
      <c r="Z113" s="229"/>
      <c r="AA113" s="229"/>
      <c r="AB113" s="229"/>
      <c r="AC113" s="229"/>
      <c r="AD113" s="229"/>
      <c r="AE113" s="229"/>
      <c r="AF113" s="229"/>
      <c r="AG113" s="229"/>
      <c r="AH113" s="229"/>
      <c r="AI113" s="229"/>
      <c r="AJ113" s="229"/>
      <c r="AK113" s="229"/>
      <c r="AL113" s="229"/>
      <c r="AM113" s="229"/>
      <c r="AN113" s="229"/>
      <c r="AO113" s="229"/>
      <c r="AP113" s="229"/>
      <c r="AQ113" s="229"/>
    </row>
    <row r="114" ht="15.75" customHeight="1">
      <c r="A114" s="229"/>
      <c r="B114" s="52"/>
      <c r="C114" s="229"/>
      <c r="D114" s="229"/>
      <c r="E114" s="229"/>
      <c r="F114" s="229"/>
      <c r="G114" s="229"/>
      <c r="H114" s="229"/>
      <c r="I114" s="229"/>
      <c r="J114" s="55"/>
      <c r="K114" s="55"/>
      <c r="L114" s="55"/>
      <c r="M114" s="55"/>
      <c r="N114" s="55"/>
      <c r="O114" s="55"/>
      <c r="P114" s="55"/>
      <c r="Q114" s="55"/>
      <c r="R114" s="55"/>
      <c r="S114" s="55"/>
      <c r="T114" s="55"/>
      <c r="U114" s="55"/>
      <c r="V114" s="234"/>
      <c r="W114" s="229"/>
      <c r="X114" s="229"/>
      <c r="Y114" s="229"/>
      <c r="Z114" s="229"/>
      <c r="AA114" s="229"/>
      <c r="AB114" s="229"/>
      <c r="AC114" s="229"/>
      <c r="AD114" s="229"/>
      <c r="AE114" s="229"/>
      <c r="AF114" s="229"/>
      <c r="AG114" s="229"/>
      <c r="AH114" s="229"/>
      <c r="AI114" s="229"/>
      <c r="AJ114" s="229"/>
      <c r="AK114" s="229"/>
      <c r="AL114" s="229"/>
      <c r="AM114" s="229"/>
      <c r="AN114" s="229"/>
      <c r="AO114" s="229"/>
      <c r="AP114" s="229"/>
      <c r="AQ114" s="229"/>
    </row>
    <row r="115" ht="15.75" customHeight="1">
      <c r="A115" s="229"/>
      <c r="B115" s="230" t="s">
        <v>88</v>
      </c>
      <c r="C115" s="231"/>
      <c r="D115" s="231"/>
      <c r="E115" s="231"/>
      <c r="F115" s="231"/>
      <c r="G115" s="231"/>
      <c r="H115" s="231"/>
      <c r="I115" s="231"/>
      <c r="J115" s="242">
        <f t="shared" ref="J115:U115" si="87">J107-J95</f>
        <v>-40614</v>
      </c>
      <c r="K115" s="242">
        <f t="shared" si="87"/>
        <v>-44531</v>
      </c>
      <c r="L115" s="242">
        <f t="shared" si="87"/>
        <v>-51300</v>
      </c>
      <c r="M115" s="242">
        <f t="shared" si="87"/>
        <v>-34125</v>
      </c>
      <c r="N115" s="242">
        <f t="shared" si="87"/>
        <v>-14147</v>
      </c>
      <c r="O115" s="242">
        <f t="shared" si="87"/>
        <v>-27479</v>
      </c>
      <c r="P115" s="242">
        <f t="shared" si="87"/>
        <v>-28046</v>
      </c>
      <c r="Q115" s="242">
        <f t="shared" si="87"/>
        <v>-6649.198327</v>
      </c>
      <c r="R115" s="242">
        <f t="shared" si="87"/>
        <v>12960.09396</v>
      </c>
      <c r="S115" s="242">
        <f t="shared" si="87"/>
        <v>21249.20501</v>
      </c>
      <c r="T115" s="242">
        <f t="shared" si="87"/>
        <v>17356.22785</v>
      </c>
      <c r="U115" s="242">
        <f t="shared" si="87"/>
        <v>-308.4681234</v>
      </c>
      <c r="V115" s="234"/>
      <c r="W115" s="229"/>
      <c r="X115" s="229"/>
      <c r="Y115" s="229"/>
      <c r="Z115" s="229"/>
      <c r="AA115" s="229"/>
      <c r="AB115" s="229"/>
      <c r="AC115" s="229"/>
      <c r="AD115" s="229"/>
      <c r="AE115" s="229"/>
      <c r="AF115" s="229"/>
      <c r="AG115" s="229"/>
      <c r="AH115" s="229"/>
      <c r="AI115" s="229"/>
      <c r="AJ115" s="229"/>
      <c r="AK115" s="229"/>
      <c r="AL115" s="229"/>
      <c r="AM115" s="229"/>
      <c r="AN115" s="229"/>
      <c r="AO115" s="229"/>
      <c r="AP115" s="229"/>
      <c r="AQ115" s="229"/>
    </row>
    <row r="116" ht="15.75" customHeight="1">
      <c r="A116" s="229"/>
      <c r="B116" s="235" t="s">
        <v>89</v>
      </c>
      <c r="C116" s="229"/>
      <c r="D116" s="229"/>
      <c r="E116" s="229"/>
      <c r="F116" s="229"/>
      <c r="G116" s="229"/>
      <c r="H116" s="229"/>
      <c r="I116" s="229"/>
      <c r="J116" s="55">
        <f t="shared" ref="J116:U116" si="88">J115-J105</f>
        <v>-40614</v>
      </c>
      <c r="K116" s="55">
        <f t="shared" si="88"/>
        <v>-54855</v>
      </c>
      <c r="L116" s="55">
        <f t="shared" si="88"/>
        <v>-61954</v>
      </c>
      <c r="M116" s="55">
        <f t="shared" si="88"/>
        <v>-47998</v>
      </c>
      <c r="N116" s="55">
        <f t="shared" si="88"/>
        <v>-30815</v>
      </c>
      <c r="O116" s="55">
        <f t="shared" si="88"/>
        <v>-47018</v>
      </c>
      <c r="P116" s="55">
        <f t="shared" si="88"/>
        <v>-56872</v>
      </c>
      <c r="Q116" s="55">
        <f t="shared" si="88"/>
        <v>-40356.81583</v>
      </c>
      <c r="R116" s="55">
        <f t="shared" si="88"/>
        <v>-24805.07292</v>
      </c>
      <c r="S116" s="55">
        <f t="shared" si="88"/>
        <v>-20316.69618</v>
      </c>
      <c r="T116" s="55">
        <f t="shared" si="88"/>
        <v>-28394.11371</v>
      </c>
      <c r="U116" s="55">
        <f t="shared" si="88"/>
        <v>-50665.87165</v>
      </c>
      <c r="V116" s="234"/>
      <c r="W116" s="229"/>
      <c r="X116" s="229"/>
      <c r="Y116" s="229"/>
      <c r="Z116" s="229"/>
      <c r="AA116" s="229"/>
      <c r="AB116" s="229"/>
      <c r="AC116" s="229"/>
      <c r="AD116" s="229"/>
      <c r="AE116" s="229"/>
      <c r="AF116" s="229"/>
      <c r="AG116" s="229"/>
      <c r="AH116" s="229"/>
      <c r="AI116" s="229"/>
      <c r="AJ116" s="229"/>
      <c r="AK116" s="229"/>
      <c r="AL116" s="229"/>
      <c r="AM116" s="229"/>
      <c r="AN116" s="229"/>
      <c r="AO116" s="229"/>
      <c r="AP116" s="229"/>
      <c r="AQ116" s="229"/>
    </row>
    <row r="117" ht="15.75" customHeight="1">
      <c r="A117" s="229"/>
      <c r="B117" s="235" t="s">
        <v>90</v>
      </c>
      <c r="C117" s="229"/>
      <c r="D117" s="229"/>
      <c r="E117" s="229"/>
      <c r="F117" s="229"/>
      <c r="G117" s="229"/>
      <c r="H117" s="229"/>
      <c r="I117" s="229"/>
      <c r="J117" s="55">
        <f t="shared" ref="J117:U117" si="89">J116/J33</f>
        <v>-1.630233212</v>
      </c>
      <c r="K117" s="55">
        <f t="shared" si="89"/>
        <v>-1.892465328</v>
      </c>
      <c r="L117" s="55">
        <f t="shared" si="89"/>
        <v>-1.89629947</v>
      </c>
      <c r="M117" s="55">
        <f t="shared" si="89"/>
        <v>-1.026629307</v>
      </c>
      <c r="N117" s="55">
        <f t="shared" si="89"/>
        <v>-0.8188944991</v>
      </c>
      <c r="O117" s="55">
        <f t="shared" si="89"/>
        <v>-0.8130663346</v>
      </c>
      <c r="P117" s="55">
        <f t="shared" si="89"/>
        <v>-0.6825076805</v>
      </c>
      <c r="Q117" s="55">
        <f t="shared" si="89"/>
        <v>-0.4158219175</v>
      </c>
      <c r="R117" s="55">
        <f t="shared" si="89"/>
        <v>-0.24286248</v>
      </c>
      <c r="S117" s="55">
        <f t="shared" si="89"/>
        <v>-0.1807169784</v>
      </c>
      <c r="T117" s="55">
        <f t="shared" si="89"/>
        <v>-0.2270545487</v>
      </c>
      <c r="U117" s="55">
        <f t="shared" si="89"/>
        <v>-0.364257281</v>
      </c>
      <c r="V117" s="234"/>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row>
    <row r="118" ht="15.75" customHeight="1">
      <c r="A118" s="229"/>
      <c r="B118" s="235" t="s">
        <v>91</v>
      </c>
      <c r="C118" s="229"/>
      <c r="D118" s="229"/>
      <c r="E118" s="229"/>
      <c r="F118" s="229"/>
      <c r="G118" s="229"/>
      <c r="H118" s="229"/>
      <c r="I118" s="229"/>
      <c r="J118" s="55">
        <f t="shared" ref="J118:U118" si="90">J115/J33</f>
        <v>-1.630233212</v>
      </c>
      <c r="K118" s="55">
        <f t="shared" si="90"/>
        <v>-1.536293383</v>
      </c>
      <c r="L118" s="55">
        <f t="shared" si="90"/>
        <v>-1.570199871</v>
      </c>
      <c r="M118" s="55">
        <f t="shared" si="90"/>
        <v>-0.7298996856</v>
      </c>
      <c r="N118" s="55">
        <f t="shared" si="90"/>
        <v>-0.3759500399</v>
      </c>
      <c r="O118" s="55">
        <f t="shared" si="90"/>
        <v>-0.4751850315</v>
      </c>
      <c r="P118" s="55">
        <f t="shared" si="90"/>
        <v>-0.3365735407</v>
      </c>
      <c r="Q118" s="55">
        <f t="shared" si="90"/>
        <v>-0.06851091547</v>
      </c>
      <c r="R118" s="55">
        <f t="shared" si="90"/>
        <v>0.1268901958</v>
      </c>
      <c r="S118" s="55">
        <f t="shared" si="90"/>
        <v>0.1890116428</v>
      </c>
      <c r="T118" s="55">
        <f t="shared" si="90"/>
        <v>0.1387896985</v>
      </c>
      <c r="U118" s="55">
        <f t="shared" si="90"/>
        <v>-0.002217701112</v>
      </c>
      <c r="V118" s="234"/>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row>
    <row r="119" ht="15.75" customHeight="1">
      <c r="A119" s="42"/>
      <c r="B119" s="243" t="s">
        <v>92</v>
      </c>
      <c r="C119" s="42"/>
      <c r="D119" s="42"/>
      <c r="E119" s="42"/>
      <c r="F119" s="42"/>
      <c r="G119" s="42"/>
      <c r="H119" s="42"/>
      <c r="I119" s="42"/>
      <c r="J119" s="236"/>
      <c r="K119" s="244" t="str">
        <f t="shared" ref="K119:U119" si="91">(((K40*(1+K85))/K120)+((K40*(1+K85))/J120))/2</f>
        <v>#DIV/0!</v>
      </c>
      <c r="L119" s="244">
        <f t="shared" si="91"/>
        <v>0.4402496724</v>
      </c>
      <c r="M119" s="244">
        <f t="shared" si="91"/>
        <v>0.4672804307</v>
      </c>
      <c r="N119" s="244">
        <f t="shared" si="91"/>
        <v>0.2220582172</v>
      </c>
      <c r="O119" s="244">
        <f t="shared" si="91"/>
        <v>0.3501109113</v>
      </c>
      <c r="P119" s="244">
        <f t="shared" si="91"/>
        <v>0.4539415287</v>
      </c>
      <c r="Q119" s="244">
        <f t="shared" si="91"/>
        <v>0.3945541889</v>
      </c>
      <c r="R119" s="244">
        <f t="shared" si="91"/>
        <v>0.3003974461</v>
      </c>
      <c r="S119" s="244">
        <f t="shared" si="91"/>
        <v>0.2716404603</v>
      </c>
      <c r="T119" s="244">
        <f t="shared" si="91"/>
        <v>0.2618602208</v>
      </c>
      <c r="U119" s="244">
        <f t="shared" si="91"/>
        <v>0.2610692209</v>
      </c>
      <c r="V119" s="245"/>
      <c r="W119" s="42"/>
      <c r="X119" s="42"/>
      <c r="Y119" s="42"/>
      <c r="Z119" s="42"/>
      <c r="AA119" s="42"/>
      <c r="AB119" s="42"/>
      <c r="AC119" s="42"/>
      <c r="AD119" s="42"/>
      <c r="AE119" s="42"/>
      <c r="AF119" s="42"/>
      <c r="AG119" s="42"/>
      <c r="AH119" s="42"/>
      <c r="AI119" s="42"/>
      <c r="AJ119" s="42"/>
      <c r="AK119" s="42"/>
      <c r="AL119" s="42"/>
      <c r="AM119" s="42"/>
      <c r="AN119" s="42"/>
      <c r="AO119" s="42"/>
      <c r="AP119" s="42"/>
      <c r="AQ119" s="42"/>
    </row>
    <row r="120" ht="15.75" customHeight="1">
      <c r="A120" s="229"/>
      <c r="B120" s="246" t="s">
        <v>93</v>
      </c>
      <c r="C120" s="229"/>
      <c r="D120" s="229"/>
      <c r="E120" s="229"/>
      <c r="F120" s="229"/>
      <c r="G120" s="229"/>
      <c r="H120" s="229"/>
      <c r="I120" s="229"/>
      <c r="J120" s="229"/>
      <c r="K120" s="76">
        <f t="shared" ref="K120:U120" si="92">K110+K115</f>
        <v>56523</v>
      </c>
      <c r="L120" s="76">
        <f t="shared" si="92"/>
        <v>76990</v>
      </c>
      <c r="M120" s="76">
        <f t="shared" si="92"/>
        <v>90754</v>
      </c>
      <c r="N120" s="76">
        <f t="shared" si="92"/>
        <v>111566</v>
      </c>
      <c r="O120" s="76">
        <f t="shared" si="92"/>
        <v>125689</v>
      </c>
      <c r="P120" s="76">
        <f t="shared" si="92"/>
        <v>154591</v>
      </c>
      <c r="Q120" s="76">
        <f t="shared" si="92"/>
        <v>193211.6607</v>
      </c>
      <c r="R120" s="76">
        <f t="shared" si="92"/>
        <v>241470.1292</v>
      </c>
      <c r="S120" s="76">
        <f t="shared" si="92"/>
        <v>284681.5938</v>
      </c>
      <c r="T120" s="76">
        <f t="shared" si="92"/>
        <v>323184.2367</v>
      </c>
      <c r="U120" s="76">
        <f t="shared" si="92"/>
        <v>356502.6805</v>
      </c>
      <c r="V120" s="234"/>
      <c r="W120" s="247">
        <f>RRI(5,P120,U120)</f>
        <v>0.1818863548</v>
      </c>
      <c r="X120" s="248"/>
      <c r="Y120" s="249">
        <f>RRI(4,Q120,U120)</f>
        <v>0.1654868197</v>
      </c>
      <c r="Z120" s="248"/>
      <c r="AA120" s="229"/>
      <c r="AB120" s="229"/>
      <c r="AC120" s="229"/>
      <c r="AD120" s="229"/>
      <c r="AE120" s="229"/>
      <c r="AF120" s="229"/>
      <c r="AG120" s="229"/>
      <c r="AH120" s="229"/>
      <c r="AI120" s="229"/>
      <c r="AJ120" s="229"/>
      <c r="AK120" s="229"/>
      <c r="AL120" s="229"/>
      <c r="AM120" s="229"/>
      <c r="AN120" s="229"/>
      <c r="AO120" s="229"/>
      <c r="AP120" s="229"/>
      <c r="AQ120" s="229"/>
    </row>
    <row r="121" ht="15.75" customHeight="1">
      <c r="A121" s="42"/>
      <c r="B121" s="250" t="s">
        <v>18</v>
      </c>
      <c r="C121" s="42"/>
      <c r="D121" s="42"/>
      <c r="E121" s="42"/>
      <c r="F121" s="42"/>
      <c r="G121" s="42"/>
      <c r="H121" s="42"/>
      <c r="I121" s="42"/>
      <c r="J121" s="236"/>
      <c r="K121" s="59"/>
      <c r="L121" s="62">
        <f t="shared" ref="L121:U121" si="93">(L120/K120)-1</f>
        <v>0.3621003839</v>
      </c>
      <c r="M121" s="62">
        <f t="shared" si="93"/>
        <v>0.1787764645</v>
      </c>
      <c r="N121" s="62">
        <f t="shared" si="93"/>
        <v>0.2293232254</v>
      </c>
      <c r="O121" s="62">
        <f t="shared" si="93"/>
        <v>0.1265887457</v>
      </c>
      <c r="P121" s="62">
        <f t="shared" si="93"/>
        <v>0.2299485237</v>
      </c>
      <c r="Q121" s="62">
        <f t="shared" si="93"/>
        <v>0.2498247682</v>
      </c>
      <c r="R121" s="62">
        <f t="shared" si="93"/>
        <v>0.2497699586</v>
      </c>
      <c r="S121" s="62">
        <f t="shared" si="93"/>
        <v>0.1789515941</v>
      </c>
      <c r="T121" s="62">
        <f t="shared" si="93"/>
        <v>0.1352480937</v>
      </c>
      <c r="U121" s="251">
        <f t="shared" si="93"/>
        <v>0.1030942726</v>
      </c>
      <c r="V121" s="245"/>
      <c r="W121" s="42"/>
      <c r="X121" s="42"/>
      <c r="Y121" s="42"/>
      <c r="Z121" s="42"/>
      <c r="AA121" s="42"/>
      <c r="AB121" s="42"/>
      <c r="AC121" s="42"/>
      <c r="AD121" s="42"/>
      <c r="AE121" s="42"/>
      <c r="AF121" s="42"/>
      <c r="AG121" s="42"/>
      <c r="AH121" s="42"/>
      <c r="AI121" s="42"/>
      <c r="AJ121" s="42"/>
      <c r="AK121" s="42"/>
      <c r="AL121" s="42"/>
      <c r="AM121" s="42"/>
      <c r="AN121" s="42"/>
      <c r="AO121" s="42"/>
      <c r="AP121" s="42"/>
      <c r="AQ121" s="42"/>
    </row>
    <row r="122" ht="15.75" customHeight="1">
      <c r="A122" s="229"/>
      <c r="B122" s="246" t="s">
        <v>94</v>
      </c>
      <c r="C122" s="229"/>
      <c r="D122" s="229"/>
      <c r="E122" s="229"/>
      <c r="F122" s="229"/>
      <c r="G122" s="229"/>
      <c r="H122" s="229"/>
      <c r="I122" s="229"/>
      <c r="J122" s="229"/>
      <c r="K122" s="76">
        <f t="shared" ref="K122:U122" si="94">K120/K68</f>
        <v>19.65333797</v>
      </c>
      <c r="L122" s="76">
        <f t="shared" si="94"/>
        <v>26.65858726</v>
      </c>
      <c r="M122" s="76">
        <f t="shared" si="94"/>
        <v>31.74326688</v>
      </c>
      <c r="N122" s="76">
        <f t="shared" si="94"/>
        <v>41.29015544</v>
      </c>
      <c r="O122" s="76">
        <f t="shared" si="94"/>
        <v>47.8086725</v>
      </c>
      <c r="P122" s="76">
        <f t="shared" si="94"/>
        <v>59.13963275</v>
      </c>
      <c r="Q122" s="76">
        <f t="shared" si="94"/>
        <v>76.09754263</v>
      </c>
      <c r="R122" s="76">
        <f t="shared" si="94"/>
        <v>96.62670238</v>
      </c>
      <c r="S122" s="76">
        <f t="shared" si="94"/>
        <v>115.6537046</v>
      </c>
      <c r="T122" s="76">
        <f t="shared" si="94"/>
        <v>133.139584</v>
      </c>
      <c r="U122" s="76">
        <f t="shared" si="94"/>
        <v>148.8013169</v>
      </c>
      <c r="V122" s="234"/>
      <c r="W122" s="247">
        <f>RRI(5,P122,U122)</f>
        <v>0.202667653</v>
      </c>
      <c r="X122" s="248"/>
      <c r="Y122" s="249">
        <f>RRI(4,Q122,U122)</f>
        <v>0.1825214726</v>
      </c>
      <c r="Z122" s="248"/>
      <c r="AA122" s="229"/>
      <c r="AB122" s="229"/>
      <c r="AC122" s="229"/>
      <c r="AD122" s="229"/>
      <c r="AE122" s="229"/>
      <c r="AF122" s="229"/>
      <c r="AG122" s="229"/>
      <c r="AH122" s="229"/>
      <c r="AI122" s="229"/>
      <c r="AJ122" s="229"/>
      <c r="AK122" s="229"/>
      <c r="AL122" s="229"/>
      <c r="AM122" s="229"/>
      <c r="AN122" s="229"/>
      <c r="AO122" s="229"/>
      <c r="AP122" s="229"/>
      <c r="AQ122" s="229"/>
    </row>
    <row r="123" ht="15.75" customHeight="1">
      <c r="A123" s="229"/>
      <c r="B123" s="238" t="s">
        <v>18</v>
      </c>
      <c r="C123" s="229"/>
      <c r="D123" s="229"/>
      <c r="E123" s="229"/>
      <c r="F123" s="229"/>
      <c r="G123" s="229"/>
      <c r="H123" s="229"/>
      <c r="I123" s="229"/>
      <c r="J123" s="236"/>
      <c r="K123" s="59"/>
      <c r="L123" s="62">
        <f t="shared" ref="L123:U123" si="95">(L122/K122)-1</f>
        <v>0.356440687</v>
      </c>
      <c r="M123" s="62">
        <f t="shared" si="95"/>
        <v>0.1907332737</v>
      </c>
      <c r="N123" s="62">
        <f t="shared" si="95"/>
        <v>0.3007531834</v>
      </c>
      <c r="O123" s="62">
        <f t="shared" si="95"/>
        <v>0.1578709741</v>
      </c>
      <c r="P123" s="62">
        <f t="shared" si="95"/>
        <v>0.2370063768</v>
      </c>
      <c r="Q123" s="62">
        <f t="shared" si="95"/>
        <v>0.2867435778</v>
      </c>
      <c r="R123" s="62">
        <f t="shared" si="95"/>
        <v>0.2697742797</v>
      </c>
      <c r="S123" s="62">
        <f t="shared" si="95"/>
        <v>0.1969124654</v>
      </c>
      <c r="T123" s="62">
        <f t="shared" si="95"/>
        <v>0.1511916937</v>
      </c>
      <c r="U123" s="251">
        <f t="shared" si="95"/>
        <v>0.1176339327</v>
      </c>
      <c r="V123" s="234"/>
      <c r="W123" s="229"/>
      <c r="X123" s="229"/>
      <c r="Y123" s="229"/>
      <c r="Z123" s="229"/>
      <c r="AA123" s="229"/>
      <c r="AB123" s="229"/>
      <c r="AC123" s="229"/>
      <c r="AD123" s="229"/>
      <c r="AE123" s="229"/>
      <c r="AF123" s="229"/>
      <c r="AG123" s="229"/>
      <c r="AH123" s="229"/>
      <c r="AI123" s="229"/>
      <c r="AJ123" s="229"/>
      <c r="AK123" s="229"/>
      <c r="AL123" s="229"/>
      <c r="AM123" s="229"/>
      <c r="AN123" s="229"/>
      <c r="AO123" s="229"/>
      <c r="AP123" s="229"/>
      <c r="AQ123" s="229"/>
    </row>
    <row r="124" ht="15.75" customHeight="1">
      <c r="A124" s="252"/>
      <c r="B124" s="253" t="s">
        <v>95</v>
      </c>
      <c r="C124" s="252"/>
      <c r="D124" s="252"/>
      <c r="E124" s="252"/>
      <c r="F124" s="252"/>
      <c r="G124" s="252"/>
      <c r="H124" s="252"/>
      <c r="I124" s="252"/>
      <c r="J124" s="236"/>
      <c r="K124" s="237">
        <f t="shared" ref="K124:U124" si="96">K64/((J110+K110)/2)</f>
        <v>0.2398735517</v>
      </c>
      <c r="L124" s="237">
        <f t="shared" si="96"/>
        <v>0.2541684108</v>
      </c>
      <c r="M124" s="237">
        <f t="shared" si="96"/>
        <v>0.3110175416</v>
      </c>
      <c r="N124" s="237">
        <f t="shared" si="96"/>
        <v>0.1793590432</v>
      </c>
      <c r="O124" s="237">
        <f t="shared" si="96"/>
        <v>0.3013971558</v>
      </c>
      <c r="P124" s="237">
        <f t="shared" si="96"/>
        <v>0.3815974439</v>
      </c>
      <c r="Q124" s="237">
        <f t="shared" si="96"/>
        <v>0.3637994693</v>
      </c>
      <c r="R124" s="237">
        <f t="shared" si="96"/>
        <v>0.3054960222</v>
      </c>
      <c r="S124" s="237">
        <f t="shared" si="96"/>
        <v>0.2905447069</v>
      </c>
      <c r="T124" s="237">
        <f t="shared" si="96"/>
        <v>0.2794579905</v>
      </c>
      <c r="U124" s="237">
        <f t="shared" si="96"/>
        <v>0.2684337535</v>
      </c>
      <c r="V124" s="254"/>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row>
    <row r="125" ht="15.75" customHeight="1">
      <c r="A125" s="229"/>
      <c r="B125" s="255" t="s">
        <v>96</v>
      </c>
      <c r="C125" s="229"/>
      <c r="D125" s="229"/>
      <c r="E125" s="229"/>
      <c r="F125" s="229"/>
      <c r="G125" s="229"/>
      <c r="H125" s="229"/>
      <c r="I125" s="229"/>
      <c r="J125" s="229"/>
      <c r="K125" s="30">
        <f t="shared" ref="K125:U125" si="97">K113/K68</f>
        <v>35.13699583</v>
      </c>
      <c r="L125" s="30">
        <f t="shared" si="97"/>
        <v>44.42174515</v>
      </c>
      <c r="M125" s="30">
        <f t="shared" si="97"/>
        <v>43.67925848</v>
      </c>
      <c r="N125" s="30">
        <f t="shared" si="97"/>
        <v>46.52590674</v>
      </c>
      <c r="O125" s="30">
        <f t="shared" si="97"/>
        <v>58.26093572</v>
      </c>
      <c r="P125" s="30">
        <f t="shared" si="97"/>
        <v>69.86878347</v>
      </c>
      <c r="Q125" s="30">
        <f t="shared" si="97"/>
        <v>78.71636828</v>
      </c>
      <c r="R125" s="30">
        <f t="shared" si="97"/>
        <v>91.44059035</v>
      </c>
      <c r="S125" s="30">
        <f t="shared" si="97"/>
        <v>107.0210801</v>
      </c>
      <c r="T125" s="30">
        <f t="shared" si="97"/>
        <v>125.9894799</v>
      </c>
      <c r="U125" s="30">
        <f t="shared" si="97"/>
        <v>148.930069</v>
      </c>
      <c r="V125" s="234"/>
      <c r="W125" s="247">
        <f>RRI(5,P125,U125)</f>
        <v>0.1634288845</v>
      </c>
      <c r="X125" s="248"/>
      <c r="Y125" s="249">
        <f>RRI(4,Q125,U125)</f>
        <v>0.1728145236</v>
      </c>
      <c r="Z125" s="248"/>
      <c r="AA125" s="229"/>
      <c r="AB125" s="229"/>
      <c r="AC125" s="229"/>
      <c r="AD125" s="229"/>
      <c r="AE125" s="229"/>
      <c r="AF125" s="229"/>
      <c r="AG125" s="229"/>
      <c r="AH125" s="229"/>
      <c r="AI125" s="229"/>
      <c r="AJ125" s="229"/>
      <c r="AK125" s="229"/>
      <c r="AL125" s="229"/>
      <c r="AM125" s="229"/>
      <c r="AN125" s="229"/>
      <c r="AO125" s="229"/>
      <c r="AP125" s="229"/>
      <c r="AQ125" s="229"/>
    </row>
    <row r="126" ht="15.75" customHeight="1">
      <c r="A126" s="42"/>
      <c r="B126" s="256" t="s">
        <v>18</v>
      </c>
      <c r="C126" s="257"/>
      <c r="D126" s="257"/>
      <c r="E126" s="257"/>
      <c r="F126" s="257"/>
      <c r="G126" s="257"/>
      <c r="H126" s="257"/>
      <c r="I126" s="257"/>
      <c r="J126" s="258"/>
      <c r="K126" s="259"/>
      <c r="L126" s="260">
        <f t="shared" ref="L126:U126" si="98">(L125/K125)-1</f>
        <v>0.2642442561</v>
      </c>
      <c r="M126" s="260">
        <f t="shared" si="98"/>
        <v>-0.01671448674</v>
      </c>
      <c r="N126" s="260">
        <f t="shared" si="98"/>
        <v>0.06517162499</v>
      </c>
      <c r="O126" s="260">
        <f t="shared" si="98"/>
        <v>0.2522256911</v>
      </c>
      <c r="P126" s="260">
        <f t="shared" si="98"/>
        <v>0.1992389517</v>
      </c>
      <c r="Q126" s="260">
        <f t="shared" si="98"/>
        <v>0.1266314421</v>
      </c>
      <c r="R126" s="260">
        <f t="shared" si="98"/>
        <v>0.1616464574</v>
      </c>
      <c r="S126" s="260">
        <f t="shared" si="98"/>
        <v>0.1703892083</v>
      </c>
      <c r="T126" s="260">
        <f t="shared" si="98"/>
        <v>0.1772398457</v>
      </c>
      <c r="U126" s="261">
        <f t="shared" si="98"/>
        <v>0.1820833704</v>
      </c>
      <c r="V126" s="245"/>
      <c r="W126" s="42"/>
      <c r="X126" s="42"/>
      <c r="Y126" s="42"/>
      <c r="Z126" s="42"/>
      <c r="AA126" s="42"/>
      <c r="AB126" s="42"/>
      <c r="AC126" s="42"/>
      <c r="AD126" s="42"/>
      <c r="AE126" s="42"/>
      <c r="AF126" s="42"/>
      <c r="AG126" s="42"/>
      <c r="AH126" s="42"/>
      <c r="AI126" s="42"/>
      <c r="AJ126" s="42"/>
      <c r="AK126" s="42"/>
      <c r="AL126" s="42"/>
      <c r="AM126" s="42"/>
      <c r="AN126" s="42"/>
      <c r="AO126" s="42"/>
      <c r="AP126" s="42"/>
      <c r="AQ126" s="42"/>
    </row>
    <row r="127" ht="15.75" customHeight="1">
      <c r="A127" s="42"/>
      <c r="B127" s="42"/>
      <c r="C127" s="42"/>
      <c r="D127" s="42"/>
      <c r="E127" s="42"/>
      <c r="F127" s="42"/>
      <c r="G127" s="42"/>
      <c r="H127" s="42"/>
      <c r="I127" s="42"/>
      <c r="J127" s="236"/>
      <c r="K127" s="59"/>
      <c r="L127" s="59"/>
      <c r="M127" s="59"/>
      <c r="N127" s="59"/>
      <c r="O127" s="59"/>
      <c r="P127" s="59"/>
      <c r="Q127" s="59"/>
      <c r="R127" s="59"/>
      <c r="S127" s="59"/>
      <c r="T127" s="59"/>
      <c r="U127" s="59"/>
      <c r="V127" s="245"/>
      <c r="W127" s="42"/>
      <c r="X127" s="42"/>
      <c r="Y127" s="42"/>
      <c r="Z127" s="42"/>
      <c r="AA127" s="42"/>
      <c r="AB127" s="42"/>
      <c r="AC127" s="42"/>
      <c r="AD127" s="42"/>
      <c r="AE127" s="42"/>
      <c r="AF127" s="42"/>
      <c r="AG127" s="42"/>
      <c r="AH127" s="42"/>
      <c r="AI127" s="42"/>
      <c r="AJ127" s="42"/>
      <c r="AK127" s="42"/>
      <c r="AL127" s="42"/>
      <c r="AM127" s="42"/>
      <c r="AN127" s="42"/>
      <c r="AO127" s="42"/>
      <c r="AP127" s="42"/>
      <c r="AQ127" s="42"/>
    </row>
    <row r="128" ht="15.75" customHeight="1">
      <c r="A128" s="42"/>
      <c r="B128" s="262" t="s">
        <v>97</v>
      </c>
      <c r="C128" s="42"/>
      <c r="D128" s="42"/>
      <c r="E128" s="42"/>
      <c r="F128" s="42"/>
      <c r="G128" s="42"/>
      <c r="H128" s="42"/>
      <c r="I128" s="42"/>
      <c r="J128" s="236"/>
      <c r="K128" s="59"/>
      <c r="L128" s="237">
        <f t="shared" ref="L128:U128" si="99">L126/L124</f>
        <v>1.039642398</v>
      </c>
      <c r="M128" s="237">
        <f t="shared" si="99"/>
        <v>-0.05374129913</v>
      </c>
      <c r="N128" s="237">
        <f t="shared" si="99"/>
        <v>0.363358456</v>
      </c>
      <c r="O128" s="237">
        <f t="shared" si="99"/>
        <v>0.8368549148</v>
      </c>
      <c r="P128" s="237">
        <f t="shared" si="99"/>
        <v>0.5221181506</v>
      </c>
      <c r="Q128" s="237">
        <f t="shared" si="99"/>
        <v>0.3480803375</v>
      </c>
      <c r="R128" s="237">
        <f t="shared" si="99"/>
        <v>0.5291278629</v>
      </c>
      <c r="S128" s="237">
        <f t="shared" si="99"/>
        <v>0.5864474701</v>
      </c>
      <c r="T128" s="237">
        <f t="shared" si="99"/>
        <v>0.6342271528</v>
      </c>
      <c r="U128" s="237">
        <f t="shared" si="99"/>
        <v>0.6783177152</v>
      </c>
      <c r="V128" s="245"/>
      <c r="W128" s="42"/>
      <c r="X128" s="42"/>
      <c r="Y128" s="42"/>
      <c r="Z128" s="42"/>
      <c r="AA128" s="42"/>
      <c r="AB128" s="42"/>
      <c r="AC128" s="42"/>
      <c r="AD128" s="42"/>
      <c r="AE128" s="42"/>
      <c r="AF128" s="42"/>
      <c r="AG128" s="42"/>
      <c r="AH128" s="42"/>
      <c r="AI128" s="42"/>
      <c r="AJ128" s="42"/>
      <c r="AK128" s="42"/>
      <c r="AL128" s="42"/>
      <c r="AM128" s="42"/>
      <c r="AN128" s="42"/>
      <c r="AO128" s="42"/>
      <c r="AP128" s="42"/>
      <c r="AQ128" s="42"/>
    </row>
    <row r="129" ht="15.75" customHeight="1">
      <c r="A129" s="42"/>
      <c r="B129" s="263" t="s">
        <v>98</v>
      </c>
      <c r="C129" s="42"/>
      <c r="D129" s="42"/>
      <c r="E129" s="42"/>
      <c r="F129" s="42"/>
      <c r="G129" s="42"/>
      <c r="H129" s="42"/>
      <c r="I129" s="42"/>
      <c r="J129" s="42"/>
      <c r="K129" s="59"/>
      <c r="L129" s="264">
        <f t="shared" ref="L129:U129" si="100">L111/L124</f>
        <v>1.060396397</v>
      </c>
      <c r="M129" s="264">
        <f t="shared" si="100"/>
        <v>-0.08548777819</v>
      </c>
      <c r="N129" s="264">
        <f t="shared" si="100"/>
        <v>0.03723517162</v>
      </c>
      <c r="O129" s="264">
        <f t="shared" si="100"/>
        <v>0.7246063038</v>
      </c>
      <c r="P129" s="264">
        <f t="shared" si="100"/>
        <v>0.5041872979</v>
      </c>
      <c r="Q129" s="264">
        <f t="shared" si="100"/>
        <v>0.2592266438</v>
      </c>
      <c r="R129" s="264">
        <f t="shared" si="100"/>
        <v>0.4692225001</v>
      </c>
      <c r="S129" s="264">
        <f t="shared" si="100"/>
        <v>0.5259994122</v>
      </c>
      <c r="T129" s="264">
        <f t="shared" si="100"/>
        <v>0.5758843669</v>
      </c>
      <c r="U129" s="264">
        <f t="shared" si="100"/>
        <v>0.6210294516</v>
      </c>
      <c r="V129" s="245"/>
      <c r="W129" s="42"/>
      <c r="X129" s="42"/>
      <c r="Y129" s="42"/>
      <c r="Z129" s="42"/>
      <c r="AA129" s="42"/>
      <c r="AB129" s="42"/>
      <c r="AC129" s="42"/>
      <c r="AD129" s="42"/>
      <c r="AE129" s="42"/>
      <c r="AF129" s="42"/>
      <c r="AG129" s="42"/>
      <c r="AH129" s="42"/>
      <c r="AI129" s="42"/>
      <c r="AJ129" s="42"/>
      <c r="AK129" s="42"/>
      <c r="AL129" s="42"/>
      <c r="AM129" s="42"/>
      <c r="AN129" s="42"/>
      <c r="AO129" s="42"/>
      <c r="AP129" s="42"/>
      <c r="AQ129" s="42"/>
    </row>
    <row r="130" ht="15.75" customHeight="1">
      <c r="A130" s="42"/>
      <c r="B130" s="262" t="s">
        <v>99</v>
      </c>
      <c r="C130" s="42"/>
      <c r="D130" s="42"/>
      <c r="E130" s="42"/>
      <c r="F130" s="42"/>
      <c r="G130" s="42"/>
      <c r="H130" s="42"/>
      <c r="I130" s="42"/>
      <c r="J130" s="42"/>
      <c r="K130" s="59"/>
      <c r="L130" s="237">
        <f t="shared" ref="L130:U130" si="101">L123/L119</f>
        <v>0.8096330546</v>
      </c>
      <c r="M130" s="237">
        <f t="shared" si="101"/>
        <v>0.4081773195</v>
      </c>
      <c r="N130" s="237">
        <f t="shared" si="101"/>
        <v>1.354388895</v>
      </c>
      <c r="O130" s="237">
        <f t="shared" si="101"/>
        <v>0.4509170351</v>
      </c>
      <c r="P130" s="237">
        <f t="shared" si="101"/>
        <v>0.5221077205</v>
      </c>
      <c r="Q130" s="237">
        <f t="shared" si="101"/>
        <v>0.7267533481</v>
      </c>
      <c r="R130" s="237">
        <f t="shared" si="101"/>
        <v>0.8980578335</v>
      </c>
      <c r="S130" s="237">
        <f t="shared" si="101"/>
        <v>0.7249010887</v>
      </c>
      <c r="T130" s="237">
        <f t="shared" si="101"/>
        <v>0.5773755678</v>
      </c>
      <c r="U130" s="237">
        <f t="shared" si="101"/>
        <v>0.4505852216</v>
      </c>
      <c r="V130" s="245"/>
      <c r="W130" s="42"/>
      <c r="X130" s="42"/>
      <c r="Y130" s="42"/>
      <c r="Z130" s="42"/>
      <c r="AA130" s="42"/>
      <c r="AB130" s="42"/>
      <c r="AC130" s="42"/>
      <c r="AD130" s="42"/>
      <c r="AE130" s="42"/>
      <c r="AF130" s="42"/>
      <c r="AG130" s="42"/>
      <c r="AH130" s="42"/>
      <c r="AI130" s="42"/>
      <c r="AJ130" s="42"/>
      <c r="AK130" s="42"/>
      <c r="AL130" s="42"/>
      <c r="AM130" s="42"/>
      <c r="AN130" s="42"/>
      <c r="AO130" s="42"/>
      <c r="AP130" s="42"/>
      <c r="AQ130" s="42"/>
    </row>
    <row r="131" ht="15.75" customHeight="1">
      <c r="A131" s="42"/>
      <c r="B131" s="265" t="s">
        <v>100</v>
      </c>
      <c r="C131" s="42"/>
      <c r="D131" s="42"/>
      <c r="E131" s="42"/>
      <c r="F131" s="42"/>
      <c r="G131" s="42"/>
      <c r="H131" s="42"/>
      <c r="I131" s="42"/>
      <c r="J131" s="42"/>
      <c r="K131" s="59"/>
      <c r="L131" s="266">
        <f t="shared" ref="L131:U131" si="102">L121/L119</f>
        <v>0.8224887073</v>
      </c>
      <c r="M131" s="266">
        <f t="shared" si="102"/>
        <v>0.3825892392</v>
      </c>
      <c r="N131" s="266">
        <f t="shared" si="102"/>
        <v>1.032716683</v>
      </c>
      <c r="O131" s="266">
        <f t="shared" si="102"/>
        <v>0.3615675536</v>
      </c>
      <c r="P131" s="266">
        <f t="shared" si="102"/>
        <v>0.5065597862</v>
      </c>
      <c r="Q131" s="266">
        <f t="shared" si="102"/>
        <v>0.6331823998</v>
      </c>
      <c r="R131" s="266">
        <f t="shared" si="102"/>
        <v>0.8314649869</v>
      </c>
      <c r="S131" s="266">
        <f t="shared" si="102"/>
        <v>0.6587810736</v>
      </c>
      <c r="T131" s="266">
        <f t="shared" si="102"/>
        <v>0.5164896496</v>
      </c>
      <c r="U131" s="266">
        <f t="shared" si="102"/>
        <v>0.394892482</v>
      </c>
      <c r="V131" s="245"/>
      <c r="W131" s="42"/>
      <c r="X131" s="42"/>
      <c r="Y131" s="42"/>
      <c r="Z131" s="42"/>
      <c r="AA131" s="42"/>
      <c r="AB131" s="42"/>
      <c r="AC131" s="42"/>
      <c r="AD131" s="42"/>
      <c r="AE131" s="42"/>
      <c r="AF131" s="42"/>
      <c r="AG131" s="42"/>
      <c r="AH131" s="42"/>
      <c r="AI131" s="42"/>
      <c r="AJ131" s="42"/>
      <c r="AK131" s="42"/>
      <c r="AL131" s="42"/>
      <c r="AM131" s="42"/>
      <c r="AN131" s="42"/>
      <c r="AO131" s="42"/>
      <c r="AP131" s="42"/>
      <c r="AQ131" s="42"/>
    </row>
    <row r="132" ht="15.75" customHeight="1">
      <c r="A132" s="16"/>
      <c r="B132" s="16"/>
      <c r="C132" s="16"/>
      <c r="D132" s="36"/>
      <c r="E132" s="36"/>
      <c r="F132" s="36"/>
      <c r="G132" s="36"/>
      <c r="H132" s="36"/>
      <c r="I132" s="36"/>
      <c r="J132" s="36"/>
      <c r="K132" s="36"/>
      <c r="L132" s="36"/>
      <c r="M132" s="36"/>
      <c r="N132" s="36"/>
      <c r="O132" s="36"/>
      <c r="P132" s="36"/>
      <c r="Q132" s="36"/>
      <c r="R132" s="36"/>
      <c r="S132" s="36"/>
      <c r="T132" s="36"/>
      <c r="U132" s="36"/>
      <c r="V132" s="8"/>
    </row>
    <row r="133" ht="15.75" customHeight="1">
      <c r="A133" s="16"/>
      <c r="B133" s="16"/>
      <c r="C133" s="16"/>
      <c r="D133" s="36"/>
      <c r="E133" s="36"/>
      <c r="F133" s="36"/>
      <c r="G133" s="36"/>
      <c r="H133" s="36"/>
      <c r="I133" s="36"/>
      <c r="J133" s="36"/>
      <c r="K133" s="36"/>
      <c r="L133" s="36"/>
      <c r="M133" s="36"/>
      <c r="N133" s="36"/>
      <c r="O133" s="36"/>
      <c r="P133" s="36"/>
      <c r="Q133" s="36"/>
      <c r="R133" s="36"/>
      <c r="S133" s="36"/>
      <c r="T133" s="36"/>
      <c r="U133" s="36"/>
      <c r="V133" s="8"/>
    </row>
    <row r="134" ht="13.5" customHeight="1">
      <c r="A134" s="172"/>
      <c r="B134" s="173" t="s">
        <v>101</v>
      </c>
      <c r="C134" s="174"/>
      <c r="D134" s="175"/>
      <c r="E134" s="175"/>
      <c r="F134" s="175"/>
      <c r="G134" s="175"/>
      <c r="H134" s="175"/>
      <c r="I134" s="175"/>
      <c r="J134" s="175"/>
      <c r="K134" s="175"/>
      <c r="L134" s="175"/>
      <c r="M134" s="175"/>
      <c r="N134" s="175"/>
      <c r="O134" s="175"/>
      <c r="P134" s="175"/>
      <c r="Q134" s="175"/>
      <c r="R134" s="175"/>
      <c r="S134" s="175"/>
      <c r="T134" s="267"/>
      <c r="U134" s="267"/>
      <c r="V134" s="8"/>
    </row>
    <row r="135" ht="15.75" customHeight="1" outlineLevel="1">
      <c r="A135" s="268"/>
      <c r="B135" s="269" t="s">
        <v>102</v>
      </c>
      <c r="C135" s="269"/>
      <c r="D135" s="270"/>
      <c r="E135" s="270"/>
      <c r="F135" s="270"/>
      <c r="G135" s="270"/>
      <c r="H135" s="270"/>
      <c r="I135" s="270"/>
      <c r="J135" s="271"/>
      <c r="K135" s="271">
        <f t="shared" ref="K135:P135" si="103">K96/K7</f>
        <v>0.1346308896</v>
      </c>
      <c r="L135" s="271">
        <f t="shared" si="103"/>
        <v>0.1318559879</v>
      </c>
      <c r="M135" s="271">
        <f t="shared" si="103"/>
        <v>0.1190462058</v>
      </c>
      <c r="N135" s="271">
        <f t="shared" si="103"/>
        <v>0.1154799372</v>
      </c>
      <c r="O135" s="271">
        <f t="shared" si="103"/>
        <v>0.1198573779</v>
      </c>
      <c r="P135" s="271">
        <f t="shared" si="103"/>
        <v>0.1033063629</v>
      </c>
      <c r="Q135" s="271">
        <f t="shared" ref="Q135:U135" si="104">P135</f>
        <v>0.1033063629</v>
      </c>
      <c r="R135" s="271">
        <f t="shared" si="104"/>
        <v>0.1033063629</v>
      </c>
      <c r="S135" s="271">
        <f t="shared" si="104"/>
        <v>0.1033063629</v>
      </c>
      <c r="T135" s="271">
        <f t="shared" si="104"/>
        <v>0.1033063629</v>
      </c>
      <c r="U135" s="271">
        <f t="shared" si="104"/>
        <v>0.1033063629</v>
      </c>
      <c r="V135" s="8"/>
    </row>
    <row r="136" ht="15.75" customHeight="1" outlineLevel="1">
      <c r="A136" s="268"/>
      <c r="B136" s="269" t="s">
        <v>103</v>
      </c>
      <c r="C136" s="269"/>
      <c r="D136" s="270"/>
      <c r="E136" s="270"/>
      <c r="F136" s="270"/>
      <c r="G136" s="270"/>
      <c r="H136" s="270"/>
      <c r="I136" s="270"/>
      <c r="J136" s="271"/>
      <c r="K136" s="272">
        <f t="shared" ref="K136:O136" si="105">K97/K7</f>
        <v>0</v>
      </c>
      <c r="L136" s="272">
        <f t="shared" si="105"/>
        <v>0</v>
      </c>
      <c r="M136" s="272">
        <f t="shared" si="105"/>
        <v>0</v>
      </c>
      <c r="N136" s="272">
        <f t="shared" si="105"/>
        <v>0</v>
      </c>
      <c r="O136" s="272">
        <f t="shared" si="105"/>
        <v>0</v>
      </c>
      <c r="P136" s="272"/>
      <c r="Q136" s="271" t="str">
        <f t="shared" ref="Q136:U136" si="106">P136</f>
        <v/>
      </c>
      <c r="R136" s="271" t="str">
        <f t="shared" si="106"/>
        <v/>
      </c>
      <c r="S136" s="271" t="str">
        <f t="shared" si="106"/>
        <v/>
      </c>
      <c r="T136" s="271" t="str">
        <f t="shared" si="106"/>
        <v/>
      </c>
      <c r="U136" s="271" t="str">
        <f t="shared" si="106"/>
        <v/>
      </c>
      <c r="V136" s="8"/>
    </row>
    <row r="137" ht="15.75" customHeight="1" outlineLevel="1">
      <c r="A137" s="268"/>
      <c r="B137" s="269" t="s">
        <v>104</v>
      </c>
      <c r="C137" s="269"/>
      <c r="D137" s="270"/>
      <c r="E137" s="270"/>
      <c r="F137" s="270"/>
      <c r="G137" s="270"/>
      <c r="H137" s="270"/>
      <c r="I137" s="270"/>
      <c r="J137" s="271"/>
      <c r="K137" s="271">
        <f t="shared" ref="K137:P137" si="107">K98/K7</f>
        <v>0.02608314356</v>
      </c>
      <c r="L137" s="271">
        <f t="shared" si="107"/>
        <v>0.02489385215</v>
      </c>
      <c r="M137" s="271">
        <f t="shared" si="107"/>
        <v>0.03798895946</v>
      </c>
      <c r="N137" s="271">
        <f t="shared" si="107"/>
        <v>0.04331569604</v>
      </c>
      <c r="O137" s="271">
        <f t="shared" si="107"/>
        <v>0.02738284088</v>
      </c>
      <c r="P137" s="271">
        <f t="shared" si="107"/>
        <v>0.02968371013</v>
      </c>
      <c r="Q137" s="271">
        <f t="shared" ref="Q137:U137" si="108">P137</f>
        <v>0.02968371013</v>
      </c>
      <c r="R137" s="271">
        <f t="shared" si="108"/>
        <v>0.02968371013</v>
      </c>
      <c r="S137" s="271">
        <f t="shared" si="108"/>
        <v>0.02968371013</v>
      </c>
      <c r="T137" s="271">
        <f t="shared" si="108"/>
        <v>0.02968371013</v>
      </c>
      <c r="U137" s="271">
        <f t="shared" si="108"/>
        <v>0.02968371013</v>
      </c>
      <c r="V137" s="8"/>
    </row>
    <row r="138" ht="15.75" customHeight="1" outlineLevel="1">
      <c r="A138" s="273"/>
      <c r="B138" s="274" t="s">
        <v>105</v>
      </c>
      <c r="C138" s="274"/>
      <c r="D138" s="275"/>
      <c r="E138" s="275"/>
      <c r="F138" s="275"/>
      <c r="G138" s="275"/>
      <c r="H138" s="275"/>
      <c r="I138" s="275"/>
      <c r="J138" s="276"/>
      <c r="K138" s="276">
        <f t="shared" ref="K138:P138" si="109">K99/K7</f>
        <v>0.01927946023</v>
      </c>
      <c r="L138" s="276">
        <f t="shared" si="109"/>
        <v>0.01548304543</v>
      </c>
      <c r="M138" s="276">
        <f t="shared" si="109"/>
        <v>0.03462252711</v>
      </c>
      <c r="N138" s="276">
        <f t="shared" si="109"/>
        <v>0.04279258033</v>
      </c>
      <c r="O138" s="276">
        <f t="shared" si="109"/>
        <v>0.03594461164</v>
      </c>
      <c r="P138" s="276">
        <f t="shared" si="109"/>
        <v>0.04672919921</v>
      </c>
      <c r="Q138" s="276">
        <f t="shared" ref="Q138:U138" si="110">P138</f>
        <v>0.04672919921</v>
      </c>
      <c r="R138" s="276">
        <f t="shared" si="110"/>
        <v>0.04672919921</v>
      </c>
      <c r="S138" s="276">
        <f t="shared" si="110"/>
        <v>0.04672919921</v>
      </c>
      <c r="T138" s="276">
        <f t="shared" si="110"/>
        <v>0.04672919921</v>
      </c>
      <c r="U138" s="276">
        <f t="shared" si="110"/>
        <v>0.04672919921</v>
      </c>
      <c r="V138" s="8"/>
    </row>
    <row r="139" ht="15.75" customHeight="1" outlineLevel="1">
      <c r="A139" s="273"/>
      <c r="B139" s="274" t="s">
        <v>106</v>
      </c>
      <c r="C139" s="274"/>
      <c r="D139" s="275"/>
      <c r="E139" s="275"/>
      <c r="F139" s="275"/>
      <c r="G139" s="275"/>
      <c r="H139" s="275"/>
      <c r="I139" s="275"/>
      <c r="J139" s="276"/>
      <c r="K139" s="276">
        <f t="shared" ref="K139:P139" si="111">K100/K7</f>
        <v>0.02410286151</v>
      </c>
      <c r="L139" s="276">
        <f t="shared" si="111"/>
        <v>0.03034956087</v>
      </c>
      <c r="M139" s="276">
        <f t="shared" si="111"/>
        <v>0.02672794648</v>
      </c>
      <c r="N139" s="276">
        <f t="shared" si="111"/>
        <v>0.03937088904</v>
      </c>
      <c r="O139" s="276">
        <f t="shared" si="111"/>
        <v>0.04936175891</v>
      </c>
      <c r="P139" s="276">
        <f t="shared" si="111"/>
        <v>0.03860158905</v>
      </c>
      <c r="Q139" s="276">
        <f t="shared" ref="Q139:U139" si="112">P139</f>
        <v>0.03860158905</v>
      </c>
      <c r="R139" s="276">
        <f t="shared" si="112"/>
        <v>0.03860158905</v>
      </c>
      <c r="S139" s="276">
        <f t="shared" si="112"/>
        <v>0.03860158905</v>
      </c>
      <c r="T139" s="276">
        <f t="shared" si="112"/>
        <v>0.03860158905</v>
      </c>
      <c r="U139" s="276">
        <f t="shared" si="112"/>
        <v>0.03860158905</v>
      </c>
      <c r="V139" s="8"/>
    </row>
    <row r="140" ht="15.75" customHeight="1" outlineLevel="1">
      <c r="A140" s="16"/>
      <c r="B140" s="16"/>
      <c r="C140" s="16"/>
      <c r="D140" s="36"/>
      <c r="E140" s="36"/>
      <c r="F140" s="36"/>
      <c r="G140" s="36"/>
      <c r="H140" s="36"/>
      <c r="I140" s="36"/>
      <c r="J140" s="277"/>
      <c r="K140" s="277"/>
      <c r="L140" s="277"/>
      <c r="M140" s="277"/>
      <c r="N140" s="277"/>
      <c r="O140" s="277"/>
      <c r="P140" s="277"/>
      <c r="Q140" s="277"/>
      <c r="R140" s="277"/>
      <c r="S140" s="277"/>
      <c r="T140" s="277"/>
      <c r="U140" s="277"/>
      <c r="V140" s="278"/>
      <c r="W140" s="11"/>
      <c r="X140" s="11"/>
      <c r="Y140" s="11"/>
      <c r="Z140" s="11"/>
      <c r="AA140" s="11"/>
      <c r="AB140" s="11"/>
      <c r="AC140" s="11"/>
      <c r="AD140" s="11"/>
      <c r="AE140" s="11"/>
      <c r="AF140" s="11"/>
      <c r="AG140" s="11"/>
      <c r="AH140" s="11"/>
      <c r="AI140" s="11"/>
      <c r="AJ140" s="11"/>
      <c r="AK140" s="11"/>
      <c r="AL140" s="11"/>
      <c r="AM140" s="11"/>
      <c r="AN140" s="11"/>
      <c r="AO140" s="11"/>
      <c r="AP140" s="11"/>
      <c r="AQ140" s="11"/>
    </row>
    <row r="141" ht="15.75" customHeight="1" outlineLevel="1">
      <c r="A141" s="279"/>
      <c r="B141" s="280" t="s">
        <v>107</v>
      </c>
      <c r="C141" s="280"/>
      <c r="D141" s="281"/>
      <c r="E141" s="281"/>
      <c r="F141" s="281"/>
      <c r="G141" s="281"/>
      <c r="H141" s="281"/>
      <c r="I141" s="281"/>
      <c r="J141" s="282"/>
      <c r="K141" s="282">
        <f t="shared" ref="K141:U141" si="113">K101-J101</f>
        <v>962</v>
      </c>
      <c r="L141" s="282">
        <f t="shared" si="113"/>
        <v>1240</v>
      </c>
      <c r="M141" s="282">
        <f t="shared" si="113"/>
        <v>1749</v>
      </c>
      <c r="N141" s="282">
        <f t="shared" si="113"/>
        <v>-2348</v>
      </c>
      <c r="O141" s="282">
        <f t="shared" si="113"/>
        <v>-581</v>
      </c>
      <c r="P141" s="282">
        <f t="shared" si="113"/>
        <v>-515</v>
      </c>
      <c r="Q141" s="282">
        <f t="shared" si="113"/>
        <v>1327.686159</v>
      </c>
      <c r="R141" s="282">
        <f t="shared" si="113"/>
        <v>1103.55884</v>
      </c>
      <c r="S141" s="282">
        <f t="shared" si="113"/>
        <v>1033.711127</v>
      </c>
      <c r="T141" s="282">
        <f t="shared" si="113"/>
        <v>1138.070234</v>
      </c>
      <c r="U141" s="282">
        <f t="shared" si="113"/>
        <v>1253.013451</v>
      </c>
      <c r="V141" s="12"/>
      <c r="W141" s="72"/>
      <c r="X141" s="72"/>
      <c r="Y141" s="72"/>
      <c r="Z141" s="72"/>
      <c r="AA141" s="72"/>
      <c r="AB141" s="72"/>
      <c r="AC141" s="72"/>
      <c r="AD141" s="72"/>
      <c r="AE141" s="72"/>
      <c r="AF141" s="72"/>
      <c r="AG141" s="72"/>
      <c r="AH141" s="72"/>
      <c r="AI141" s="72"/>
      <c r="AJ141" s="72"/>
      <c r="AK141" s="72"/>
      <c r="AL141" s="72"/>
      <c r="AM141" s="72"/>
      <c r="AN141" s="72"/>
      <c r="AO141" s="72"/>
      <c r="AP141" s="72"/>
      <c r="AQ141" s="72"/>
    </row>
    <row r="142" ht="15.75" customHeight="1" outlineLevel="1">
      <c r="A142" s="94"/>
      <c r="B142" s="94"/>
      <c r="C142" s="94"/>
      <c r="D142" s="96"/>
      <c r="E142" s="96"/>
      <c r="F142" s="96"/>
      <c r="G142" s="96"/>
      <c r="H142" s="96"/>
      <c r="I142" s="96"/>
      <c r="J142" s="283"/>
      <c r="K142" s="283"/>
      <c r="L142" s="283"/>
      <c r="M142" s="283"/>
      <c r="N142" s="283"/>
      <c r="O142" s="283"/>
      <c r="P142" s="283"/>
      <c r="Q142" s="283"/>
      <c r="R142" s="283"/>
      <c r="S142" s="283"/>
      <c r="T142" s="283"/>
      <c r="U142" s="283"/>
      <c r="V142" s="12"/>
      <c r="W142" s="72"/>
      <c r="X142" s="72"/>
      <c r="Y142" s="72"/>
      <c r="Z142" s="72"/>
      <c r="AA142" s="72"/>
      <c r="AB142" s="72"/>
      <c r="AC142" s="72"/>
      <c r="AD142" s="72"/>
      <c r="AE142" s="72"/>
      <c r="AF142" s="72"/>
      <c r="AG142" s="72"/>
      <c r="AH142" s="72"/>
      <c r="AI142" s="72"/>
      <c r="AJ142" s="72"/>
      <c r="AK142" s="72"/>
      <c r="AL142" s="72"/>
      <c r="AM142" s="72"/>
      <c r="AN142" s="72"/>
      <c r="AO142" s="72"/>
      <c r="AP142" s="72"/>
      <c r="AQ142" s="72"/>
    </row>
    <row r="143" ht="15.75" customHeight="1" outlineLevel="1">
      <c r="A143" s="94"/>
      <c r="B143" s="94" t="s">
        <v>108</v>
      </c>
      <c r="C143" s="94"/>
      <c r="D143" s="96"/>
      <c r="E143" s="96"/>
      <c r="F143" s="96"/>
      <c r="G143" s="96"/>
      <c r="H143" s="96"/>
      <c r="I143" s="96"/>
      <c r="J143" s="284"/>
      <c r="K143" s="284">
        <f t="shared" ref="K143:O143" si="114">(K96/J7)*365</f>
        <v>62.21694903</v>
      </c>
      <c r="L143" s="284">
        <f t="shared" si="114"/>
        <v>58.52122438</v>
      </c>
      <c r="M143" s="284">
        <f t="shared" si="114"/>
        <v>59.60838713</v>
      </c>
      <c r="N143" s="284">
        <f t="shared" si="114"/>
        <v>41.67838276</v>
      </c>
      <c r="O143" s="284">
        <f t="shared" si="114"/>
        <v>50.61088767</v>
      </c>
      <c r="P143" s="284">
        <f t="shared" ref="P143:U143" si="115">(P96/P7)*365</f>
        <v>37.70682245</v>
      </c>
      <c r="Q143" s="284">
        <f t="shared" si="115"/>
        <v>37.70682245</v>
      </c>
      <c r="R143" s="284">
        <f t="shared" si="115"/>
        <v>37.70682245</v>
      </c>
      <c r="S143" s="284">
        <f t="shared" si="115"/>
        <v>37.70682245</v>
      </c>
      <c r="T143" s="284">
        <f t="shared" si="115"/>
        <v>37.70682245</v>
      </c>
      <c r="U143" s="284">
        <f t="shared" si="115"/>
        <v>37.70682245</v>
      </c>
      <c r="V143" s="8"/>
    </row>
    <row r="144" ht="15.75" customHeight="1" outlineLevel="1">
      <c r="A144" s="94"/>
      <c r="B144" s="94" t="s">
        <v>109</v>
      </c>
      <c r="C144" s="94"/>
      <c r="D144" s="96"/>
      <c r="E144" s="96"/>
      <c r="F144" s="96"/>
      <c r="G144" s="96"/>
      <c r="H144" s="96"/>
      <c r="I144" s="96"/>
      <c r="J144" s="284"/>
      <c r="K144" s="284">
        <f t="shared" ref="K144:U144" si="116">ABS(K97/K20*365)</f>
        <v>0</v>
      </c>
      <c r="L144" s="284">
        <f t="shared" si="116"/>
        <v>0</v>
      </c>
      <c r="M144" s="284">
        <f t="shared" si="116"/>
        <v>0</v>
      </c>
      <c r="N144" s="284">
        <f t="shared" si="116"/>
        <v>0</v>
      </c>
      <c r="O144" s="284">
        <f t="shared" si="116"/>
        <v>0</v>
      </c>
      <c r="P144" s="284">
        <f t="shared" si="116"/>
        <v>0</v>
      </c>
      <c r="Q144" s="284">
        <f t="shared" si="116"/>
        <v>0</v>
      </c>
      <c r="R144" s="284">
        <f t="shared" si="116"/>
        <v>0</v>
      </c>
      <c r="S144" s="284">
        <f t="shared" si="116"/>
        <v>0</v>
      </c>
      <c r="T144" s="284">
        <f t="shared" si="116"/>
        <v>0</v>
      </c>
      <c r="U144" s="284">
        <f t="shared" si="116"/>
        <v>0</v>
      </c>
      <c r="V144" s="8"/>
    </row>
    <row r="145" ht="15.75" customHeight="1" outlineLevel="1">
      <c r="A145" s="94"/>
      <c r="B145" s="94" t="s">
        <v>110</v>
      </c>
      <c r="C145" s="94"/>
      <c r="D145" s="96"/>
      <c r="E145" s="96"/>
      <c r="F145" s="96"/>
      <c r="G145" s="96"/>
      <c r="H145" s="96"/>
      <c r="I145" s="96"/>
      <c r="J145" s="284"/>
      <c r="K145" s="284">
        <f t="shared" ref="K145:U145" si="117">ABS(K99/K20*365)</f>
        <v>38.95810493</v>
      </c>
      <c r="L145" s="284">
        <f t="shared" si="117"/>
        <v>29.10466092</v>
      </c>
      <c r="M145" s="284">
        <f t="shared" si="117"/>
        <v>65.7995938</v>
      </c>
      <c r="N145" s="284">
        <f t="shared" si="117"/>
        <v>72.13553012</v>
      </c>
      <c r="O145" s="284">
        <f t="shared" si="117"/>
        <v>68.18001464</v>
      </c>
      <c r="P145" s="284">
        <f t="shared" si="117"/>
        <v>93.12163956</v>
      </c>
      <c r="Q145" s="284">
        <f t="shared" si="117"/>
        <v>93.12163956</v>
      </c>
      <c r="R145" s="284">
        <f t="shared" si="117"/>
        <v>94.6722887</v>
      </c>
      <c r="S145" s="284">
        <f t="shared" si="117"/>
        <v>94.6722887</v>
      </c>
      <c r="T145" s="284">
        <f t="shared" si="117"/>
        <v>94.6722887</v>
      </c>
      <c r="U145" s="284">
        <f t="shared" si="117"/>
        <v>94.6722887</v>
      </c>
      <c r="V145" s="8"/>
    </row>
    <row r="146" ht="15.75" customHeight="1" outlineLevel="1">
      <c r="A146" s="279"/>
      <c r="B146" s="280" t="s">
        <v>111</v>
      </c>
      <c r="C146" s="280"/>
      <c r="D146" s="281"/>
      <c r="E146" s="281"/>
      <c r="F146" s="281"/>
      <c r="G146" s="281"/>
      <c r="H146" s="281"/>
      <c r="I146" s="281"/>
      <c r="J146" s="285"/>
      <c r="K146" s="285">
        <f t="shared" ref="K146:U146" si="118">K143+K144-K145</f>
        <v>23.2588441</v>
      </c>
      <c r="L146" s="285">
        <f t="shared" si="118"/>
        <v>29.41656346</v>
      </c>
      <c r="M146" s="285">
        <f t="shared" si="118"/>
        <v>-6.191206667</v>
      </c>
      <c r="N146" s="285">
        <f t="shared" si="118"/>
        <v>-30.45714736</v>
      </c>
      <c r="O146" s="285">
        <f t="shared" si="118"/>
        <v>-17.56912697</v>
      </c>
      <c r="P146" s="285">
        <f t="shared" si="118"/>
        <v>-55.41481711</v>
      </c>
      <c r="Q146" s="285">
        <f t="shared" si="118"/>
        <v>-55.41481711</v>
      </c>
      <c r="R146" s="285">
        <f t="shared" si="118"/>
        <v>-56.96546625</v>
      </c>
      <c r="S146" s="285">
        <f t="shared" si="118"/>
        <v>-56.96546625</v>
      </c>
      <c r="T146" s="285">
        <f t="shared" si="118"/>
        <v>-56.96546625</v>
      </c>
      <c r="U146" s="285">
        <f t="shared" si="118"/>
        <v>-56.96546625</v>
      </c>
      <c r="V146" s="36"/>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outlineLevel="1">
      <c r="V147" s="8"/>
    </row>
    <row r="148" outlineLevel="1">
      <c r="B148" s="286" t="s">
        <v>112</v>
      </c>
      <c r="K148" s="164">
        <f t="shared" ref="K148:P148" si="119">K105/K7</f>
        <v>0.1460316562</v>
      </c>
      <c r="L148" s="164">
        <f t="shared" si="119"/>
        <v>0.1239341593</v>
      </c>
      <c r="M148" s="164">
        <f t="shared" si="119"/>
        <v>0.1176385791</v>
      </c>
      <c r="N148" s="164">
        <f t="shared" si="119"/>
        <v>0.1429392242</v>
      </c>
      <c r="O148" s="164">
        <f t="shared" si="119"/>
        <v>0.1448384753</v>
      </c>
      <c r="P148" s="164">
        <f t="shared" si="119"/>
        <v>0.1752329773</v>
      </c>
      <c r="Q148" s="164">
        <f t="shared" ref="Q148:U148" si="120">P148</f>
        <v>0.1752329773</v>
      </c>
      <c r="R148" s="164">
        <f t="shared" si="120"/>
        <v>0.1752329773</v>
      </c>
      <c r="S148" s="164">
        <f t="shared" si="120"/>
        <v>0.1752329773</v>
      </c>
      <c r="T148" s="164">
        <f t="shared" si="120"/>
        <v>0.1752329773</v>
      </c>
      <c r="U148" s="164">
        <f t="shared" si="120"/>
        <v>0.1752329773</v>
      </c>
      <c r="V148" s="8"/>
    </row>
    <row r="149" ht="15.75" customHeight="1">
      <c r="A149" s="287"/>
      <c r="B149" s="287"/>
      <c r="C149" s="287"/>
      <c r="D149" s="287"/>
      <c r="E149" s="287"/>
      <c r="F149" s="287"/>
      <c r="G149" s="287"/>
      <c r="H149" s="287"/>
      <c r="I149" s="287"/>
      <c r="J149" s="287"/>
      <c r="K149" s="287"/>
      <c r="L149" s="287"/>
      <c r="M149" s="287"/>
      <c r="N149" s="287"/>
      <c r="O149" s="287"/>
      <c r="P149" s="287"/>
      <c r="Q149" s="287"/>
      <c r="R149" s="287"/>
      <c r="S149" s="287"/>
      <c r="T149" s="287"/>
      <c r="U149" s="287"/>
      <c r="V149" s="8"/>
    </row>
    <row r="150" ht="15.75" customHeight="1">
      <c r="A150" s="288"/>
      <c r="B150" s="289" t="s">
        <v>113</v>
      </c>
      <c r="C150" s="15"/>
      <c r="D150" s="15"/>
      <c r="E150" s="15"/>
      <c r="F150" s="15"/>
      <c r="G150" s="15"/>
      <c r="H150" s="15"/>
      <c r="I150" s="15"/>
      <c r="J150" s="15"/>
      <c r="K150" s="15"/>
      <c r="L150" s="15"/>
      <c r="M150" s="15"/>
      <c r="N150" s="15"/>
      <c r="O150" s="15"/>
      <c r="P150" s="15"/>
      <c r="Q150" s="15"/>
      <c r="R150" s="15"/>
      <c r="S150" s="15"/>
      <c r="T150" s="288"/>
      <c r="U150" s="288"/>
      <c r="V150" s="8"/>
    </row>
    <row r="151" ht="15.75" customHeight="1">
      <c r="A151" s="16"/>
      <c r="B151" s="16"/>
      <c r="C151" s="16"/>
      <c r="D151" s="36"/>
      <c r="E151" s="36"/>
      <c r="F151" s="36"/>
      <c r="G151" s="36"/>
      <c r="H151" s="36"/>
      <c r="I151" s="36"/>
      <c r="J151" s="36"/>
      <c r="K151" s="36"/>
      <c r="L151" s="36"/>
      <c r="M151" s="36"/>
      <c r="N151" s="36"/>
      <c r="O151" s="36"/>
      <c r="P151" s="36"/>
      <c r="Q151" s="36"/>
      <c r="R151" s="36"/>
      <c r="S151" s="36"/>
      <c r="T151" s="36"/>
      <c r="U151" s="36"/>
      <c r="V151" s="8"/>
    </row>
    <row r="152" ht="15.75" customHeight="1">
      <c r="A152" s="16"/>
      <c r="B152" s="16"/>
      <c r="C152" s="16"/>
      <c r="D152" s="36"/>
      <c r="E152" s="36"/>
      <c r="F152" s="36"/>
      <c r="G152" s="36"/>
      <c r="H152" s="36"/>
      <c r="I152" s="36"/>
      <c r="J152" s="36"/>
      <c r="K152" s="36"/>
      <c r="L152" s="36"/>
      <c r="M152" s="36"/>
      <c r="N152" s="36"/>
      <c r="O152" s="36"/>
      <c r="P152" s="36"/>
      <c r="Q152" s="36"/>
      <c r="R152" s="36"/>
      <c r="S152" s="36"/>
      <c r="T152" s="36"/>
      <c r="U152" s="36"/>
      <c r="V152" s="8"/>
    </row>
    <row r="153" ht="15.75" customHeight="1">
      <c r="A153" s="1"/>
      <c r="B153" s="18"/>
      <c r="C153" s="18"/>
      <c r="D153" s="19"/>
      <c r="E153" s="20">
        <v>2013.0</v>
      </c>
      <c r="F153" s="20">
        <v>2014.0</v>
      </c>
      <c r="G153" s="20">
        <v>2015.0</v>
      </c>
      <c r="H153" s="20">
        <v>2016.0</v>
      </c>
      <c r="I153" s="20">
        <v>2017.0</v>
      </c>
      <c r="J153" s="290">
        <v>2018.0</v>
      </c>
      <c r="K153" s="21">
        <v>2019.0</v>
      </c>
      <c r="L153" s="21">
        <v>2020.0</v>
      </c>
      <c r="M153" s="21">
        <v>2021.0</v>
      </c>
      <c r="N153" s="21">
        <v>2022.0</v>
      </c>
      <c r="O153" s="21">
        <v>2023.0</v>
      </c>
      <c r="P153" s="21">
        <v>2024.0</v>
      </c>
      <c r="Q153" s="22" t="s">
        <v>6</v>
      </c>
      <c r="R153" s="22" t="s">
        <v>7</v>
      </c>
      <c r="S153" s="22" t="s">
        <v>8</v>
      </c>
      <c r="T153" s="22" t="s">
        <v>9</v>
      </c>
      <c r="U153" s="22" t="s">
        <v>10</v>
      </c>
      <c r="V153" s="23" t="s">
        <v>11</v>
      </c>
      <c r="W153" s="184" t="s">
        <v>73</v>
      </c>
      <c r="X153" s="185"/>
    </row>
    <row r="154" ht="15.75" customHeight="1">
      <c r="A154" s="148"/>
      <c r="B154" s="148" t="s">
        <v>114</v>
      </c>
      <c r="C154" s="148"/>
      <c r="D154" s="149"/>
      <c r="E154" s="149"/>
      <c r="F154" s="149"/>
      <c r="G154" s="149"/>
      <c r="H154" s="149"/>
      <c r="I154" s="149"/>
      <c r="J154" s="199">
        <v>22112.0</v>
      </c>
      <c r="K154" s="198">
        <v>18485.0</v>
      </c>
      <c r="L154" s="198">
        <v>29146.0</v>
      </c>
      <c r="M154" s="198">
        <v>39370.0</v>
      </c>
      <c r="N154" s="198">
        <v>23200.0</v>
      </c>
      <c r="O154" s="198">
        <v>39098.0</v>
      </c>
      <c r="P154" s="199">
        <f t="shared" ref="P154:U154" si="121">P61</f>
        <v>62360</v>
      </c>
      <c r="Q154" s="199">
        <f t="shared" si="121"/>
        <v>67836.25906</v>
      </c>
      <c r="R154" s="199">
        <f t="shared" si="121"/>
        <v>65432.80212</v>
      </c>
      <c r="S154" s="199">
        <f t="shared" si="121"/>
        <v>71465.63372</v>
      </c>
      <c r="T154" s="199">
        <f t="shared" si="121"/>
        <v>79542.1834</v>
      </c>
      <c r="U154" s="199">
        <f t="shared" si="121"/>
        <v>88937.35812</v>
      </c>
      <c r="V154" s="149"/>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row>
    <row r="155" ht="15.75" customHeight="1">
      <c r="A155" s="148"/>
      <c r="B155" s="148" t="s">
        <v>115</v>
      </c>
      <c r="C155" s="148"/>
      <c r="D155" s="149"/>
      <c r="E155" s="149"/>
      <c r="F155" s="149"/>
      <c r="G155" s="149"/>
      <c r="H155" s="149"/>
      <c r="I155" s="149"/>
      <c r="J155" s="203">
        <v>4315.0</v>
      </c>
      <c r="K155" s="198">
        <v>5741.0</v>
      </c>
      <c r="L155" s="198">
        <v>6862.0</v>
      </c>
      <c r="M155" s="198">
        <v>7967.0</v>
      </c>
      <c r="N155" s="198">
        <v>8686.0</v>
      </c>
      <c r="O155" s="198">
        <v>11178.0</v>
      </c>
      <c r="P155" s="203">
        <v>15498.0</v>
      </c>
      <c r="Q155" s="203">
        <f t="shared" ref="Q155:U155" si="122">ABS(Q27*Q207)</f>
        <v>23510.86567</v>
      </c>
      <c r="R155" s="203">
        <f t="shared" si="122"/>
        <v>31130.25215</v>
      </c>
      <c r="S155" s="203">
        <f t="shared" si="122"/>
        <v>34263.24022</v>
      </c>
      <c r="T155" s="203">
        <f t="shared" si="122"/>
        <v>37712.52152</v>
      </c>
      <c r="U155" s="203">
        <f t="shared" si="122"/>
        <v>41510.17455</v>
      </c>
      <c r="V155" s="149"/>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row>
    <row r="156" ht="15.75" customHeight="1">
      <c r="A156" s="148"/>
      <c r="B156" s="148" t="s">
        <v>116</v>
      </c>
      <c r="C156" s="148"/>
      <c r="D156" s="149"/>
      <c r="E156" s="149"/>
      <c r="F156" s="149"/>
      <c r="G156" s="149"/>
      <c r="H156" s="149"/>
      <c r="I156" s="149"/>
      <c r="J156" s="199"/>
      <c r="K156" s="198"/>
      <c r="L156" s="198"/>
      <c r="M156" s="198"/>
      <c r="N156" s="198"/>
      <c r="O156" s="198"/>
      <c r="P156" s="199">
        <f t="shared" ref="P156:U156" si="123">ABS(P27*P208)</f>
        <v>0</v>
      </c>
      <c r="Q156" s="199">
        <f t="shared" si="123"/>
        <v>0</v>
      </c>
      <c r="R156" s="199">
        <f t="shared" si="123"/>
        <v>0</v>
      </c>
      <c r="S156" s="199">
        <f t="shared" si="123"/>
        <v>0</v>
      </c>
      <c r="T156" s="199">
        <f t="shared" si="123"/>
        <v>0</v>
      </c>
      <c r="U156" s="199">
        <f t="shared" si="123"/>
        <v>0</v>
      </c>
      <c r="V156" s="149"/>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row>
    <row r="157" ht="15.75" customHeight="1">
      <c r="A157" s="148"/>
      <c r="B157" s="148" t="s">
        <v>117</v>
      </c>
      <c r="C157" s="148"/>
      <c r="D157" s="149"/>
      <c r="E157" s="149"/>
      <c r="F157" s="149"/>
      <c r="G157" s="149"/>
      <c r="H157" s="149"/>
      <c r="I157" s="149"/>
      <c r="J157" s="199"/>
      <c r="K157" s="198"/>
      <c r="L157" s="199">
        <v>33.0</v>
      </c>
      <c r="M157" s="198"/>
      <c r="N157" s="198"/>
      <c r="O157" s="198"/>
      <c r="P157" s="199">
        <f t="shared" ref="P157:U157" si="124">P7*P209</f>
        <v>0</v>
      </c>
      <c r="Q157" s="199">
        <f t="shared" si="124"/>
        <v>0</v>
      </c>
      <c r="R157" s="199">
        <f t="shared" si="124"/>
        <v>0</v>
      </c>
      <c r="S157" s="199">
        <f t="shared" si="124"/>
        <v>0</v>
      </c>
      <c r="T157" s="199">
        <f t="shared" si="124"/>
        <v>0</v>
      </c>
      <c r="U157" s="199">
        <f t="shared" si="124"/>
        <v>0</v>
      </c>
      <c r="V157" s="149"/>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row>
    <row r="158" ht="15.75" customHeight="1">
      <c r="A158" s="148"/>
      <c r="B158" s="148" t="s">
        <v>118</v>
      </c>
      <c r="C158" s="148"/>
      <c r="D158" s="149"/>
      <c r="E158" s="149"/>
      <c r="F158" s="149"/>
      <c r="G158" s="149"/>
      <c r="H158" s="149"/>
      <c r="I158" s="149"/>
      <c r="J158" s="199"/>
      <c r="K158" s="198"/>
      <c r="L158" s="198"/>
      <c r="M158" s="198"/>
      <c r="N158" s="198">
        <v>3559.0</v>
      </c>
      <c r="O158" s="198">
        <v>2208.0</v>
      </c>
      <c r="P158" s="199">
        <v>383.0</v>
      </c>
      <c r="Q158" s="199">
        <f t="shared" ref="Q158:U158" si="125">Q7*Q210</f>
        <v>0</v>
      </c>
      <c r="R158" s="199">
        <f t="shared" si="125"/>
        <v>0</v>
      </c>
      <c r="S158" s="199">
        <f t="shared" si="125"/>
        <v>0</v>
      </c>
      <c r="T158" s="199">
        <f t="shared" si="125"/>
        <v>0</v>
      </c>
      <c r="U158" s="199">
        <f t="shared" si="125"/>
        <v>0</v>
      </c>
      <c r="V158" s="149"/>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row>
    <row r="159" ht="15.75" customHeight="1">
      <c r="A159" s="148"/>
      <c r="B159" s="291" t="s">
        <v>119</v>
      </c>
      <c r="C159" s="148"/>
      <c r="D159" s="149"/>
      <c r="E159" s="149"/>
      <c r="F159" s="149"/>
      <c r="G159" s="149"/>
      <c r="H159" s="149"/>
      <c r="I159" s="149"/>
      <c r="J159" s="198"/>
      <c r="K159" s="198"/>
      <c r="L159" s="153"/>
      <c r="M159" s="153"/>
      <c r="N159" s="153"/>
      <c r="O159" s="153"/>
      <c r="P159" s="199">
        <f t="shared" ref="P159:U159" si="126">P7*P211</f>
        <v>0</v>
      </c>
      <c r="Q159" s="199">
        <f t="shared" si="126"/>
        <v>0</v>
      </c>
      <c r="R159" s="199">
        <f t="shared" si="126"/>
        <v>0</v>
      </c>
      <c r="S159" s="199">
        <f t="shared" si="126"/>
        <v>0</v>
      </c>
      <c r="T159" s="199">
        <f t="shared" si="126"/>
        <v>0</v>
      </c>
      <c r="U159" s="199">
        <f t="shared" si="126"/>
        <v>0</v>
      </c>
      <c r="V159" s="149"/>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row>
    <row r="160" ht="15.75" customHeight="1">
      <c r="A160" s="148"/>
      <c r="B160" s="148" t="s">
        <v>120</v>
      </c>
      <c r="C160" s="148"/>
      <c r="D160" s="149"/>
      <c r="E160" s="149"/>
      <c r="F160" s="149"/>
      <c r="G160" s="149"/>
      <c r="H160" s="149"/>
      <c r="I160" s="149"/>
      <c r="J160" s="199">
        <v>4152.0</v>
      </c>
      <c r="K160" s="199">
        <v>4836.0</v>
      </c>
      <c r="L160" s="199">
        <v>6536.0</v>
      </c>
      <c r="M160" s="199">
        <v>9164.0</v>
      </c>
      <c r="N160" s="199">
        <v>11992.0</v>
      </c>
      <c r="O160" s="199">
        <v>14027.0</v>
      </c>
      <c r="P160" s="199">
        <v>16690.0</v>
      </c>
      <c r="Q160" s="199">
        <f t="shared" ref="Q160:U160" si="127">Q7*Q212</f>
        <v>19516.41352</v>
      </c>
      <c r="R160" s="199">
        <f t="shared" si="127"/>
        <v>21865.69886</v>
      </c>
      <c r="S160" s="199">
        <f t="shared" si="127"/>
        <v>24066.29053</v>
      </c>
      <c r="T160" s="199">
        <f t="shared" si="127"/>
        <v>26489.04464</v>
      </c>
      <c r="U160" s="199">
        <f t="shared" si="127"/>
        <v>29156.49292</v>
      </c>
      <c r="V160" s="149"/>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row>
    <row r="161" ht="15.75" customHeight="1">
      <c r="A161" s="148"/>
      <c r="B161" s="291" t="s">
        <v>121</v>
      </c>
      <c r="C161" s="148"/>
      <c r="D161" s="149"/>
      <c r="E161" s="149"/>
      <c r="F161" s="149"/>
      <c r="G161" s="149"/>
      <c r="H161" s="149"/>
      <c r="I161" s="149"/>
      <c r="J161" s="199">
        <v>222.0</v>
      </c>
      <c r="K161" s="198">
        <v>2.0</v>
      </c>
      <c r="L161" s="198">
        <v>-1107.0</v>
      </c>
      <c r="M161" s="198">
        <v>482.0</v>
      </c>
      <c r="N161" s="198">
        <v>-2645.0</v>
      </c>
      <c r="O161" s="198">
        <v>766.0</v>
      </c>
      <c r="P161" s="199">
        <v>-4651.0</v>
      </c>
      <c r="Q161" s="199">
        <f t="shared" ref="Q161:U161" si="128">Q7*Q213</f>
        <v>-5438.636266</v>
      </c>
      <c r="R161" s="199">
        <f t="shared" si="128"/>
        <v>-6093.311287</v>
      </c>
      <c r="S161" s="199">
        <f t="shared" si="128"/>
        <v>-6706.549865</v>
      </c>
      <c r="T161" s="199">
        <f t="shared" si="128"/>
        <v>-7381.698419</v>
      </c>
      <c r="U161" s="199">
        <f t="shared" si="128"/>
        <v>-8125.035863</v>
      </c>
      <c r="V161" s="149"/>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row>
    <row r="162" ht="15.75" customHeight="1">
      <c r="A162" s="148"/>
      <c r="B162" s="148" t="s">
        <v>122</v>
      </c>
      <c r="C162" s="148"/>
      <c r="D162" s="149"/>
      <c r="E162" s="149"/>
      <c r="F162" s="149"/>
      <c r="G162" s="149"/>
      <c r="H162" s="149"/>
      <c r="I162" s="149"/>
      <c r="J162" s="199">
        <v>-1527.0</v>
      </c>
      <c r="K162" s="292">
        <v>7250.0</v>
      </c>
      <c r="L162" s="292">
        <v>-2723.0</v>
      </c>
      <c r="M162" s="292">
        <v>700.0</v>
      </c>
      <c r="N162" s="292">
        <v>5683.0</v>
      </c>
      <c r="O162" s="292">
        <v>3836.0</v>
      </c>
      <c r="P162" s="199">
        <v>1048.0</v>
      </c>
      <c r="Q162" s="199">
        <f t="shared" ref="Q162:U162" si="129">-Q141</f>
        <v>-1327.686159</v>
      </c>
      <c r="R162" s="199">
        <f t="shared" si="129"/>
        <v>-1103.55884</v>
      </c>
      <c r="S162" s="199">
        <f t="shared" si="129"/>
        <v>-1033.711127</v>
      </c>
      <c r="T162" s="199">
        <f t="shared" si="129"/>
        <v>-1138.070234</v>
      </c>
      <c r="U162" s="199">
        <f t="shared" si="129"/>
        <v>-1253.013451</v>
      </c>
      <c r="V162" s="149"/>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row>
    <row r="163" ht="15.75" customHeight="1">
      <c r="A163" s="148"/>
      <c r="B163" s="148" t="s">
        <v>123</v>
      </c>
      <c r="C163" s="148"/>
      <c r="D163" s="149"/>
      <c r="E163" s="149"/>
      <c r="F163" s="149"/>
      <c r="G163" s="149"/>
      <c r="H163" s="149"/>
      <c r="I163" s="149"/>
      <c r="J163" s="293"/>
      <c r="K163" s="293"/>
      <c r="L163" s="293"/>
      <c r="M163" s="293"/>
      <c r="N163" s="293"/>
      <c r="O163" s="199"/>
      <c r="P163" s="199"/>
      <c r="Q163" s="199"/>
      <c r="R163" s="199"/>
      <c r="S163" s="199"/>
      <c r="T163" s="199"/>
      <c r="U163" s="199"/>
      <c r="V163" s="149"/>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row>
    <row r="164" ht="15.75" customHeight="1">
      <c r="A164" s="148"/>
      <c r="B164" s="148" t="s">
        <v>124</v>
      </c>
      <c r="C164" s="148"/>
      <c r="D164" s="149"/>
      <c r="E164" s="149"/>
      <c r="F164" s="149"/>
      <c r="G164" s="149"/>
      <c r="H164" s="149"/>
      <c r="I164" s="149"/>
      <c r="J164" s="293"/>
      <c r="K164" s="293"/>
      <c r="L164" s="293"/>
      <c r="M164" s="293"/>
      <c r="N164" s="293"/>
      <c r="O164" s="199"/>
      <c r="P164" s="199">
        <v>0.0</v>
      </c>
      <c r="Q164" s="199">
        <v>0.0</v>
      </c>
      <c r="R164" s="199">
        <v>0.0</v>
      </c>
      <c r="S164" s="199">
        <v>0.0</v>
      </c>
      <c r="T164" s="199">
        <v>0.0</v>
      </c>
      <c r="U164" s="199">
        <v>0.0</v>
      </c>
      <c r="V164" s="149"/>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row>
    <row r="165" ht="15.75" customHeight="1">
      <c r="A165" s="118"/>
      <c r="B165" s="118" t="s">
        <v>125</v>
      </c>
      <c r="C165" s="118"/>
      <c r="D165" s="294"/>
      <c r="E165" s="294"/>
      <c r="F165" s="294"/>
      <c r="G165" s="294"/>
      <c r="H165" s="294"/>
      <c r="I165" s="294"/>
      <c r="J165" s="294"/>
      <c r="K165" s="295">
        <f t="shared" ref="K165:U165" si="130">SUM(K155:K164)+K154</f>
        <v>36314</v>
      </c>
      <c r="L165" s="295">
        <f t="shared" si="130"/>
        <v>38747</v>
      </c>
      <c r="M165" s="295">
        <f t="shared" si="130"/>
        <v>57683</v>
      </c>
      <c r="N165" s="295">
        <f t="shared" si="130"/>
        <v>50475</v>
      </c>
      <c r="O165" s="295">
        <f t="shared" si="130"/>
        <v>71113</v>
      </c>
      <c r="P165" s="295">
        <f t="shared" si="130"/>
        <v>91328</v>
      </c>
      <c r="Q165" s="295">
        <f t="shared" si="130"/>
        <v>104097.2158</v>
      </c>
      <c r="R165" s="295">
        <f t="shared" si="130"/>
        <v>111231.883</v>
      </c>
      <c r="S165" s="295">
        <f t="shared" si="130"/>
        <v>122054.9035</v>
      </c>
      <c r="T165" s="295">
        <f t="shared" si="130"/>
        <v>135223.9809</v>
      </c>
      <c r="U165" s="295">
        <f t="shared" si="130"/>
        <v>150225.9763</v>
      </c>
      <c r="V165" s="296"/>
      <c r="W165" s="297"/>
      <c r="X165" s="297"/>
      <c r="Y165" s="297"/>
      <c r="Z165" s="297"/>
      <c r="AA165" s="297"/>
      <c r="AB165" s="297"/>
      <c r="AC165" s="297"/>
      <c r="AD165" s="297"/>
      <c r="AE165" s="297"/>
      <c r="AF165" s="297"/>
      <c r="AG165" s="297"/>
      <c r="AH165" s="297"/>
      <c r="AI165" s="297"/>
      <c r="AJ165" s="297"/>
      <c r="AK165" s="297"/>
      <c r="AL165" s="297"/>
      <c r="AM165" s="297"/>
      <c r="AN165" s="297"/>
      <c r="AO165" s="297"/>
      <c r="AP165" s="297"/>
      <c r="AQ165" s="297"/>
    </row>
    <row r="166" ht="15.75" customHeight="1">
      <c r="A166" s="142"/>
      <c r="B166" s="142"/>
      <c r="C166" s="142" t="s">
        <v>126</v>
      </c>
      <c r="D166" s="143"/>
      <c r="E166" s="143"/>
      <c r="F166" s="143"/>
      <c r="G166" s="143"/>
      <c r="H166" s="143"/>
      <c r="I166" s="143"/>
      <c r="J166" s="298"/>
      <c r="K166" s="299">
        <f t="shared" ref="K166:U166" si="131">K165-K162</f>
        <v>29064</v>
      </c>
      <c r="L166" s="299">
        <f t="shared" si="131"/>
        <v>41470</v>
      </c>
      <c r="M166" s="299">
        <f t="shared" si="131"/>
        <v>56983</v>
      </c>
      <c r="N166" s="299">
        <f t="shared" si="131"/>
        <v>44792</v>
      </c>
      <c r="O166" s="299">
        <f t="shared" si="131"/>
        <v>67277</v>
      </c>
      <c r="P166" s="299">
        <f t="shared" si="131"/>
        <v>90280</v>
      </c>
      <c r="Q166" s="299">
        <f t="shared" si="131"/>
        <v>105424.902</v>
      </c>
      <c r="R166" s="299">
        <f t="shared" si="131"/>
        <v>112335.4418</v>
      </c>
      <c r="S166" s="299">
        <f t="shared" si="131"/>
        <v>123088.6146</v>
      </c>
      <c r="T166" s="299">
        <f t="shared" si="131"/>
        <v>136362.0511</v>
      </c>
      <c r="U166" s="299">
        <f t="shared" si="131"/>
        <v>151478.9897</v>
      </c>
      <c r="V166" s="143"/>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row>
    <row r="167" ht="15.75" customHeight="1">
      <c r="A167" s="82"/>
      <c r="B167" s="82"/>
      <c r="C167" s="82"/>
      <c r="D167" s="83"/>
      <c r="E167" s="83"/>
      <c r="F167" s="83"/>
      <c r="G167" s="83"/>
      <c r="H167" s="83"/>
      <c r="I167" s="83"/>
      <c r="J167" s="147"/>
      <c r="K167" s="109"/>
      <c r="L167" s="109"/>
      <c r="M167" s="109"/>
      <c r="N167" s="109"/>
      <c r="O167" s="85"/>
      <c r="P167" s="85"/>
      <c r="Q167" s="85"/>
      <c r="R167" s="85"/>
      <c r="S167" s="85"/>
      <c r="T167" s="85"/>
      <c r="U167" s="85"/>
      <c r="V167" s="83"/>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row>
    <row r="168" ht="15.75" customHeight="1">
      <c r="A168" s="148"/>
      <c r="B168" s="148" t="s">
        <v>127</v>
      </c>
      <c r="C168" s="148"/>
      <c r="D168" s="149"/>
      <c r="E168" s="149"/>
      <c r="F168" s="149"/>
      <c r="G168" s="149"/>
      <c r="H168" s="149"/>
      <c r="I168" s="149"/>
      <c r="J168" s="109">
        <v>-13915.0</v>
      </c>
      <c r="K168" s="198">
        <v>-15102.0</v>
      </c>
      <c r="L168" s="198">
        <v>-15163.0</v>
      </c>
      <c r="M168" s="198">
        <v>-18690.0</v>
      </c>
      <c r="N168" s="198">
        <v>-31431.0</v>
      </c>
      <c r="O168" s="198">
        <v>-27266.0</v>
      </c>
      <c r="P168" s="199">
        <v>-37256.0</v>
      </c>
      <c r="Q168" s="199">
        <v>-70000.0</v>
      </c>
      <c r="R168" s="300">
        <v>-90000.0</v>
      </c>
      <c r="S168" s="300">
        <v>-90000.0</v>
      </c>
      <c r="T168" s="300">
        <v>-90000.0</v>
      </c>
      <c r="U168" s="300">
        <v>-90000.0</v>
      </c>
      <c r="V168" s="149"/>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row>
    <row r="169" ht="15.75" customHeight="1">
      <c r="A169" s="148"/>
      <c r="B169" s="206" t="s">
        <v>128</v>
      </c>
      <c r="C169" s="206"/>
      <c r="D169" s="149"/>
      <c r="E169" s="149"/>
      <c r="F169" s="149"/>
      <c r="G169" s="149"/>
      <c r="H169" s="149"/>
      <c r="I169" s="149"/>
      <c r="J169" s="149"/>
      <c r="K169" s="198"/>
      <c r="L169" s="198"/>
      <c r="M169" s="198"/>
      <c r="N169" s="198"/>
      <c r="O169" s="198"/>
      <c r="P169" s="199">
        <f t="shared" ref="P169:U169" si="132">P7*P217</f>
        <v>0</v>
      </c>
      <c r="Q169" s="199">
        <f t="shared" si="132"/>
        <v>0</v>
      </c>
      <c r="R169" s="199">
        <f t="shared" si="132"/>
        <v>0</v>
      </c>
      <c r="S169" s="199">
        <f t="shared" si="132"/>
        <v>0</v>
      </c>
      <c r="T169" s="199">
        <f t="shared" si="132"/>
        <v>0</v>
      </c>
      <c r="U169" s="199">
        <f t="shared" si="132"/>
        <v>0</v>
      </c>
      <c r="V169" s="149"/>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row>
    <row r="170" ht="15.75" customHeight="1">
      <c r="A170" s="142"/>
      <c r="B170" s="301" t="s">
        <v>129</v>
      </c>
      <c r="C170" s="301"/>
      <c r="D170" s="143"/>
      <c r="E170" s="143"/>
      <c r="F170" s="143"/>
      <c r="G170" s="143"/>
      <c r="H170" s="143"/>
      <c r="I170" s="143"/>
      <c r="J170" s="302">
        <f t="shared" ref="J170:U170" si="133">J168+J169</f>
        <v>-13915</v>
      </c>
      <c r="K170" s="302">
        <f t="shared" si="133"/>
        <v>-15102</v>
      </c>
      <c r="L170" s="302">
        <f t="shared" si="133"/>
        <v>-15163</v>
      </c>
      <c r="M170" s="302">
        <f t="shared" si="133"/>
        <v>-18690</v>
      </c>
      <c r="N170" s="302">
        <f t="shared" si="133"/>
        <v>-31431</v>
      </c>
      <c r="O170" s="302">
        <f t="shared" si="133"/>
        <v>-27266</v>
      </c>
      <c r="P170" s="302">
        <f t="shared" si="133"/>
        <v>-37256</v>
      </c>
      <c r="Q170" s="302">
        <f t="shared" si="133"/>
        <v>-70000</v>
      </c>
      <c r="R170" s="302">
        <f t="shared" si="133"/>
        <v>-90000</v>
      </c>
      <c r="S170" s="302">
        <f t="shared" si="133"/>
        <v>-90000</v>
      </c>
      <c r="T170" s="302">
        <f t="shared" si="133"/>
        <v>-90000</v>
      </c>
      <c r="U170" s="302">
        <f t="shared" si="133"/>
        <v>-90000</v>
      </c>
      <c r="V170" s="143"/>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row>
    <row r="171" ht="15.75" customHeight="1">
      <c r="A171" s="148"/>
      <c r="B171" s="206" t="s">
        <v>130</v>
      </c>
      <c r="C171" s="206"/>
      <c r="D171" s="149"/>
      <c r="E171" s="149"/>
      <c r="F171" s="149"/>
      <c r="G171" s="149"/>
      <c r="H171" s="149"/>
      <c r="I171" s="149"/>
      <c r="J171" s="198">
        <v>-137.0</v>
      </c>
      <c r="K171" s="198">
        <v>-508.0</v>
      </c>
      <c r="L171" s="198">
        <v>-388.0</v>
      </c>
      <c r="M171" s="198">
        <v>-851.0</v>
      </c>
      <c r="N171" s="198">
        <v>-1312.0</v>
      </c>
      <c r="O171" s="198">
        <v>-629.0</v>
      </c>
      <c r="P171" s="199">
        <v>-270.0</v>
      </c>
      <c r="Q171" s="199"/>
      <c r="R171" s="199"/>
      <c r="S171" s="199"/>
      <c r="T171" s="199"/>
      <c r="U171" s="199"/>
      <c r="V171" s="149"/>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row>
    <row r="172" ht="15.75" customHeight="1">
      <c r="A172" s="148"/>
      <c r="B172" s="206" t="s">
        <v>131</v>
      </c>
      <c r="C172" s="206"/>
      <c r="D172" s="149"/>
      <c r="E172" s="149"/>
      <c r="F172" s="149"/>
      <c r="G172" s="149"/>
      <c r="H172" s="149"/>
      <c r="I172" s="149"/>
      <c r="J172" s="198"/>
      <c r="K172" s="198"/>
      <c r="L172" s="198">
        <v>48.0</v>
      </c>
      <c r="M172" s="198">
        <v>123.0</v>
      </c>
      <c r="N172" s="198">
        <v>245.0</v>
      </c>
      <c r="O172" s="198">
        <v>221.0</v>
      </c>
      <c r="P172" s="199">
        <v>0.0</v>
      </c>
      <c r="Q172" s="199">
        <v>0.0</v>
      </c>
      <c r="R172" s="199">
        <v>0.0</v>
      </c>
      <c r="S172" s="199">
        <v>0.0</v>
      </c>
      <c r="T172" s="199">
        <v>0.0</v>
      </c>
      <c r="U172" s="199">
        <v>0.0</v>
      </c>
      <c r="V172" s="149"/>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row>
    <row r="173" ht="15.75" customHeight="1">
      <c r="A173" s="148"/>
      <c r="B173" s="206" t="s">
        <v>132</v>
      </c>
      <c r="C173" s="206"/>
      <c r="D173" s="149"/>
      <c r="E173" s="149"/>
      <c r="F173" s="149"/>
      <c r="G173" s="149"/>
      <c r="H173" s="149"/>
      <c r="I173" s="149"/>
      <c r="J173" s="147"/>
      <c r="K173" s="198"/>
      <c r="L173" s="198"/>
      <c r="M173" s="198"/>
      <c r="N173" s="198"/>
      <c r="O173" s="198"/>
      <c r="P173" s="199"/>
      <c r="Q173" s="199"/>
      <c r="R173" s="199"/>
      <c r="S173" s="199"/>
      <c r="T173" s="199"/>
      <c r="U173" s="199"/>
      <c r="V173" s="149"/>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row>
    <row r="174" ht="15.75" customHeight="1">
      <c r="A174" s="148"/>
      <c r="B174" s="206" t="s">
        <v>133</v>
      </c>
      <c r="C174" s="206"/>
      <c r="D174" s="149"/>
      <c r="E174" s="149"/>
      <c r="F174" s="149"/>
      <c r="G174" s="149"/>
      <c r="H174" s="149"/>
      <c r="I174" s="149"/>
      <c r="J174" s="198">
        <v>2449.0</v>
      </c>
      <c r="K174" s="198">
        <v>-4254.0</v>
      </c>
      <c r="L174" s="198">
        <v>-14520.0</v>
      </c>
      <c r="M174" s="198">
        <v>12179.0</v>
      </c>
      <c r="N174" s="198">
        <v>3532.0</v>
      </c>
      <c r="O174" s="198">
        <v>3202.0</v>
      </c>
      <c r="P174" s="199">
        <v>-9753.0</v>
      </c>
      <c r="Q174" s="199">
        <f t="shared" ref="Q174:U174" si="134">Q165*Q218</f>
        <v>0</v>
      </c>
      <c r="R174" s="199">
        <f t="shared" si="134"/>
        <v>0</v>
      </c>
      <c r="S174" s="199">
        <f t="shared" si="134"/>
        <v>0</v>
      </c>
      <c r="T174" s="199">
        <f t="shared" si="134"/>
        <v>0</v>
      </c>
      <c r="U174" s="199">
        <f t="shared" si="134"/>
        <v>0</v>
      </c>
      <c r="V174" s="149"/>
      <c r="W174" s="153"/>
      <c r="X174" s="153"/>
      <c r="Y174" s="153"/>
      <c r="Z174" s="153"/>
      <c r="AA174" s="153"/>
      <c r="AB174" s="153"/>
      <c r="AC174" s="153"/>
      <c r="AD174" s="153"/>
      <c r="AE174" s="153"/>
      <c r="AF174" s="153"/>
      <c r="AG174" s="153"/>
      <c r="AH174" s="153"/>
      <c r="AI174" s="153"/>
      <c r="AJ174" s="153"/>
      <c r="AK174" s="153"/>
      <c r="AL174" s="153"/>
      <c r="AM174" s="153"/>
      <c r="AN174" s="153"/>
      <c r="AO174" s="153"/>
      <c r="AP174" s="153"/>
      <c r="AQ174" s="153"/>
    </row>
    <row r="175" ht="15.75" customHeight="1">
      <c r="A175" s="148"/>
      <c r="B175" s="206" t="s">
        <v>134</v>
      </c>
      <c r="C175" s="206"/>
      <c r="D175" s="149"/>
      <c r="E175" s="149"/>
      <c r="F175" s="149"/>
      <c r="G175" s="149"/>
      <c r="H175" s="149"/>
      <c r="I175" s="149"/>
      <c r="J175" s="198"/>
      <c r="K175" s="198"/>
      <c r="L175" s="198">
        <v>-36.0</v>
      </c>
      <c r="M175" s="198">
        <v>-331.0</v>
      </c>
      <c r="N175" s="198">
        <v>-4.0</v>
      </c>
      <c r="O175" s="198">
        <v>-23.0</v>
      </c>
      <c r="P175" s="199">
        <v>129.0</v>
      </c>
      <c r="Q175" s="199">
        <f t="shared" ref="Q175:U175" si="135">Q165*Q219</f>
        <v>0</v>
      </c>
      <c r="R175" s="199">
        <f t="shared" si="135"/>
        <v>0</v>
      </c>
      <c r="S175" s="199">
        <f t="shared" si="135"/>
        <v>0</v>
      </c>
      <c r="T175" s="199">
        <f t="shared" si="135"/>
        <v>0</v>
      </c>
      <c r="U175" s="199">
        <f t="shared" si="135"/>
        <v>0</v>
      </c>
      <c r="V175" s="149"/>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row>
    <row r="176" ht="15.75" customHeight="1">
      <c r="A176" s="118"/>
      <c r="B176" s="118" t="s">
        <v>135</v>
      </c>
      <c r="C176" s="118"/>
      <c r="D176" s="294"/>
      <c r="E176" s="294"/>
      <c r="F176" s="294"/>
      <c r="G176" s="294"/>
      <c r="H176" s="294"/>
      <c r="I176" s="294"/>
      <c r="J176" s="295">
        <f t="shared" ref="J176:U176" si="136">J168+J172+J171+J173+J169+J174+J175</f>
        <v>-11603</v>
      </c>
      <c r="K176" s="295">
        <f t="shared" si="136"/>
        <v>-19864</v>
      </c>
      <c r="L176" s="295">
        <f t="shared" si="136"/>
        <v>-30059</v>
      </c>
      <c r="M176" s="295">
        <f t="shared" si="136"/>
        <v>-7570</v>
      </c>
      <c r="N176" s="295">
        <f t="shared" si="136"/>
        <v>-28970</v>
      </c>
      <c r="O176" s="295">
        <f t="shared" si="136"/>
        <v>-24495</v>
      </c>
      <c r="P176" s="295">
        <f t="shared" si="136"/>
        <v>-47150</v>
      </c>
      <c r="Q176" s="295">
        <f t="shared" si="136"/>
        <v>-70000</v>
      </c>
      <c r="R176" s="295">
        <f t="shared" si="136"/>
        <v>-90000</v>
      </c>
      <c r="S176" s="295">
        <f t="shared" si="136"/>
        <v>-90000</v>
      </c>
      <c r="T176" s="295">
        <f t="shared" si="136"/>
        <v>-90000</v>
      </c>
      <c r="U176" s="295">
        <f t="shared" si="136"/>
        <v>-90000</v>
      </c>
      <c r="V176" s="296"/>
      <c r="W176" s="297"/>
      <c r="X176" s="297"/>
      <c r="Y176" s="297"/>
      <c r="Z176" s="297"/>
      <c r="AA176" s="297"/>
      <c r="AB176" s="297"/>
      <c r="AC176" s="297"/>
      <c r="AD176" s="297"/>
      <c r="AE176" s="297"/>
      <c r="AF176" s="297"/>
      <c r="AG176" s="297"/>
      <c r="AH176" s="297"/>
      <c r="AI176" s="297"/>
      <c r="AJ176" s="297"/>
      <c r="AK176" s="297"/>
      <c r="AL176" s="297"/>
      <c r="AM176" s="297"/>
      <c r="AN176" s="297"/>
      <c r="AO176" s="297"/>
      <c r="AP176" s="297"/>
      <c r="AQ176" s="297"/>
    </row>
    <row r="177" ht="15.75" customHeight="1">
      <c r="A177" s="82"/>
      <c r="B177" s="82"/>
      <c r="C177" s="82"/>
      <c r="D177" s="83"/>
      <c r="E177" s="83"/>
      <c r="F177" s="83"/>
      <c r="G177" s="83"/>
      <c r="H177" s="83"/>
      <c r="I177" s="83"/>
      <c r="J177" s="83"/>
      <c r="K177" s="85"/>
      <c r="L177" s="85"/>
      <c r="M177" s="85"/>
      <c r="N177" s="85"/>
      <c r="O177" s="85"/>
      <c r="P177" s="85"/>
      <c r="Q177" s="85"/>
      <c r="R177" s="85"/>
      <c r="S177" s="85"/>
      <c r="T177" s="85"/>
      <c r="U177" s="85"/>
      <c r="V177" s="83"/>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row>
    <row r="178" ht="15.75" customHeight="1">
      <c r="A178" s="82"/>
      <c r="B178" s="82" t="s">
        <v>136</v>
      </c>
      <c r="C178" s="82"/>
      <c r="D178" s="83"/>
      <c r="E178" s="83"/>
      <c r="F178" s="83"/>
      <c r="G178" s="83"/>
      <c r="H178" s="83"/>
      <c r="I178" s="83"/>
      <c r="J178" s="198">
        <v>500.0</v>
      </c>
      <c r="K178" s="198"/>
      <c r="L178" s="198"/>
      <c r="M178" s="198"/>
      <c r="N178" s="198">
        <v>9921.0</v>
      </c>
      <c r="O178" s="198">
        <v>8455.0</v>
      </c>
      <c r="P178" s="85">
        <v>10432.0</v>
      </c>
      <c r="Q178" s="85"/>
      <c r="R178" s="85"/>
      <c r="S178" s="85"/>
      <c r="T178" s="85"/>
      <c r="U178" s="85"/>
      <c r="V178" s="83"/>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row>
    <row r="179" ht="15.75" customHeight="1">
      <c r="A179" s="148"/>
      <c r="B179" s="148" t="s">
        <v>137</v>
      </c>
      <c r="C179" s="148"/>
      <c r="D179" s="149"/>
      <c r="E179" s="149"/>
      <c r="F179" s="149"/>
      <c r="G179" s="149"/>
      <c r="H179" s="149"/>
      <c r="I179" s="149"/>
      <c r="J179" s="198"/>
      <c r="K179" s="198">
        <v>-775.0</v>
      </c>
      <c r="L179" s="198">
        <v>-604.0</v>
      </c>
      <c r="M179" s="198">
        <v>-677.0</v>
      </c>
      <c r="N179" s="198">
        <v>-850.0</v>
      </c>
      <c r="O179" s="198">
        <v>-1058.0</v>
      </c>
      <c r="P179" s="199">
        <v>-1969.0</v>
      </c>
      <c r="Q179" s="199">
        <v>-700.0</v>
      </c>
      <c r="R179" s="199">
        <v>-700.0</v>
      </c>
      <c r="S179" s="199">
        <v>-700.0</v>
      </c>
      <c r="T179" s="199">
        <v>-700.0</v>
      </c>
      <c r="U179" s="199">
        <v>-700.0</v>
      </c>
      <c r="V179" s="149"/>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row>
    <row r="180" ht="15.75" customHeight="1">
      <c r="A180" s="82"/>
      <c r="B180" s="82"/>
      <c r="C180" s="82" t="s">
        <v>138</v>
      </c>
      <c r="D180" s="83"/>
      <c r="E180" s="83"/>
      <c r="F180" s="83"/>
      <c r="G180" s="83"/>
      <c r="H180" s="83"/>
      <c r="I180" s="83"/>
      <c r="J180" s="198">
        <f t="shared" ref="J180:U180" si="137">J178+J179</f>
        <v>500</v>
      </c>
      <c r="K180" s="198">
        <f t="shared" si="137"/>
        <v>-775</v>
      </c>
      <c r="L180" s="198">
        <f t="shared" si="137"/>
        <v>-604</v>
      </c>
      <c r="M180" s="198">
        <f t="shared" si="137"/>
        <v>-677</v>
      </c>
      <c r="N180" s="198">
        <f t="shared" si="137"/>
        <v>9071</v>
      </c>
      <c r="O180" s="198">
        <f t="shared" si="137"/>
        <v>7397</v>
      </c>
      <c r="P180" s="85">
        <f t="shared" si="137"/>
        <v>8463</v>
      </c>
      <c r="Q180" s="85">
        <f t="shared" si="137"/>
        <v>-700</v>
      </c>
      <c r="R180" s="85">
        <f t="shared" si="137"/>
        <v>-700</v>
      </c>
      <c r="S180" s="85">
        <f t="shared" si="137"/>
        <v>-700</v>
      </c>
      <c r="T180" s="85">
        <f t="shared" si="137"/>
        <v>-700</v>
      </c>
      <c r="U180" s="85">
        <f t="shared" si="137"/>
        <v>-700</v>
      </c>
      <c r="V180" s="83"/>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row>
    <row r="181" ht="15.75" customHeight="1">
      <c r="A181" s="82"/>
      <c r="B181" s="82" t="s">
        <v>139</v>
      </c>
      <c r="C181" s="82"/>
      <c r="D181" s="83"/>
      <c r="E181" s="83"/>
      <c r="F181" s="83"/>
      <c r="G181" s="83"/>
      <c r="H181" s="83"/>
      <c r="I181" s="83"/>
      <c r="J181" s="83"/>
      <c r="K181" s="198"/>
      <c r="L181" s="198"/>
      <c r="M181" s="198"/>
      <c r="N181" s="198"/>
      <c r="O181" s="198"/>
      <c r="P181" s="85"/>
      <c r="Q181" s="85"/>
      <c r="R181" s="85"/>
      <c r="S181" s="85"/>
      <c r="T181" s="85"/>
      <c r="U181" s="85"/>
      <c r="V181" s="83"/>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row>
    <row r="182" ht="15.75" customHeight="1">
      <c r="A182" s="148"/>
      <c r="B182" s="148" t="s">
        <v>140</v>
      </c>
      <c r="C182" s="148"/>
      <c r="D182" s="149"/>
      <c r="E182" s="149"/>
      <c r="F182" s="149"/>
      <c r="G182" s="149"/>
      <c r="H182" s="149"/>
      <c r="I182" s="149"/>
      <c r="J182" s="198">
        <v>-16087.0</v>
      </c>
      <c r="K182" s="198">
        <v>-6539.0</v>
      </c>
      <c r="L182" s="198">
        <v>-9836.0</v>
      </c>
      <c r="M182" s="198">
        <v>-50052.0</v>
      </c>
      <c r="N182" s="198">
        <v>-31551.0</v>
      </c>
      <c r="O182" s="198">
        <v>-26786.0</v>
      </c>
      <c r="P182" s="199">
        <v>-43895.0</v>
      </c>
      <c r="Q182" s="199">
        <v>-45000.0</v>
      </c>
      <c r="R182" s="199">
        <v>-30000.0</v>
      </c>
      <c r="S182" s="199">
        <v>-30000.0</v>
      </c>
      <c r="T182" s="199">
        <v>-30000.0</v>
      </c>
      <c r="U182" s="199">
        <v>-30000.0</v>
      </c>
      <c r="V182" s="149"/>
      <c r="W182" s="153"/>
      <c r="X182" s="153"/>
      <c r="Y182" s="153"/>
      <c r="Z182" s="153"/>
      <c r="AA182" s="153"/>
      <c r="AB182" s="153"/>
      <c r="AC182" s="153"/>
      <c r="AD182" s="153"/>
      <c r="AE182" s="153"/>
      <c r="AF182" s="153"/>
      <c r="AG182" s="153"/>
      <c r="AH182" s="153"/>
      <c r="AI182" s="153"/>
      <c r="AJ182" s="153"/>
      <c r="AK182" s="153"/>
      <c r="AL182" s="153"/>
      <c r="AM182" s="153"/>
      <c r="AN182" s="153"/>
      <c r="AO182" s="153"/>
      <c r="AP182" s="153"/>
      <c r="AQ182" s="153"/>
    </row>
    <row r="183" ht="15.75" customHeight="1">
      <c r="A183" s="148"/>
      <c r="B183" s="148" t="s">
        <v>141</v>
      </c>
      <c r="C183" s="148"/>
      <c r="D183" s="149"/>
      <c r="E183" s="149"/>
      <c r="F183" s="149"/>
      <c r="G183" s="149"/>
      <c r="H183" s="149"/>
      <c r="I183" s="149"/>
      <c r="J183" s="198"/>
      <c r="K183" s="198"/>
      <c r="L183" s="198"/>
      <c r="M183" s="198"/>
      <c r="N183" s="198"/>
      <c r="O183" s="198"/>
      <c r="P183" s="199">
        <v>-5072.0</v>
      </c>
      <c r="Q183" s="199">
        <f t="shared" ref="Q183:U183" si="138">-P61*Q74</f>
        <v>-5612.4</v>
      </c>
      <c r="R183" s="199">
        <f t="shared" si="138"/>
        <v>-6783.625906</v>
      </c>
      <c r="S183" s="199">
        <f t="shared" si="138"/>
        <v>-6543.280212</v>
      </c>
      <c r="T183" s="199">
        <f t="shared" si="138"/>
        <v>-7146.563372</v>
      </c>
      <c r="U183" s="199">
        <f t="shared" si="138"/>
        <v>-7954.21834</v>
      </c>
      <c r="V183" s="149"/>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row>
    <row r="184" ht="15.75" customHeight="1">
      <c r="A184" s="148"/>
      <c r="B184" s="148" t="s">
        <v>37</v>
      </c>
      <c r="C184" s="148"/>
      <c r="D184" s="149"/>
      <c r="E184" s="149"/>
      <c r="F184" s="149"/>
      <c r="G184" s="149"/>
      <c r="H184" s="149"/>
      <c r="I184" s="149"/>
      <c r="J184" s="198">
        <v>15.0</v>
      </c>
      <c r="K184" s="198">
        <v>15.0</v>
      </c>
      <c r="L184" s="198">
        <v>148.0</v>
      </c>
      <c r="M184" s="198">
        <v>1.0</v>
      </c>
      <c r="N184" s="198">
        <v>344.0</v>
      </c>
      <c r="O184" s="198">
        <v>-111.0</v>
      </c>
      <c r="P184" s="199">
        <v>-277.0</v>
      </c>
      <c r="Q184" s="199"/>
      <c r="R184" s="199"/>
      <c r="S184" s="199"/>
      <c r="T184" s="199"/>
      <c r="U184" s="199"/>
      <c r="V184" s="149"/>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row>
    <row r="185" ht="15.75" customHeight="1">
      <c r="A185" s="118"/>
      <c r="B185" s="118" t="s">
        <v>142</v>
      </c>
      <c r="C185" s="118"/>
      <c r="D185" s="294"/>
      <c r="E185" s="294"/>
      <c r="F185" s="294"/>
      <c r="G185" s="294"/>
      <c r="H185" s="294"/>
      <c r="I185" s="294"/>
      <c r="J185" s="295">
        <f t="shared" ref="J185:U185" si="139">J180+J181+J182+J183+J184</f>
        <v>-15572</v>
      </c>
      <c r="K185" s="295">
        <f t="shared" si="139"/>
        <v>-7299</v>
      </c>
      <c r="L185" s="295">
        <f t="shared" si="139"/>
        <v>-10292</v>
      </c>
      <c r="M185" s="295">
        <f t="shared" si="139"/>
        <v>-50728</v>
      </c>
      <c r="N185" s="295">
        <f t="shared" si="139"/>
        <v>-22136</v>
      </c>
      <c r="O185" s="295">
        <f t="shared" si="139"/>
        <v>-19500</v>
      </c>
      <c r="P185" s="295">
        <f t="shared" si="139"/>
        <v>-40781</v>
      </c>
      <c r="Q185" s="295">
        <f t="shared" si="139"/>
        <v>-51312.4</v>
      </c>
      <c r="R185" s="295">
        <f t="shared" si="139"/>
        <v>-37483.62591</v>
      </c>
      <c r="S185" s="295">
        <f t="shared" si="139"/>
        <v>-37243.28021</v>
      </c>
      <c r="T185" s="295">
        <f t="shared" si="139"/>
        <v>-37846.56337</v>
      </c>
      <c r="U185" s="295">
        <f t="shared" si="139"/>
        <v>-38654.21834</v>
      </c>
      <c r="V185" s="296"/>
      <c r="W185" s="297"/>
      <c r="X185" s="297"/>
      <c r="Y185" s="297"/>
      <c r="Z185" s="297"/>
      <c r="AA185" s="297"/>
      <c r="AB185" s="297"/>
      <c r="AC185" s="297"/>
      <c r="AD185" s="297"/>
      <c r="AE185" s="297"/>
      <c r="AF185" s="297"/>
      <c r="AG185" s="297"/>
      <c r="AH185" s="297"/>
      <c r="AI185" s="297"/>
      <c r="AJ185" s="297"/>
      <c r="AK185" s="297"/>
      <c r="AL185" s="297"/>
      <c r="AM185" s="297"/>
      <c r="AN185" s="297"/>
      <c r="AO185" s="297"/>
      <c r="AP185" s="297"/>
      <c r="AQ185" s="297"/>
    </row>
    <row r="186" ht="15.75" customHeight="1">
      <c r="A186" s="118"/>
      <c r="B186" s="118"/>
      <c r="C186" s="118"/>
      <c r="D186" s="294"/>
      <c r="E186" s="294"/>
      <c r="F186" s="294"/>
      <c r="G186" s="294"/>
      <c r="H186" s="294"/>
      <c r="I186" s="294"/>
      <c r="J186" s="294"/>
      <c r="K186" s="295"/>
      <c r="L186" s="295"/>
      <c r="M186" s="295"/>
      <c r="N186" s="295"/>
      <c r="O186" s="295"/>
      <c r="P186" s="295"/>
      <c r="Q186" s="295"/>
      <c r="R186" s="295"/>
      <c r="S186" s="295"/>
      <c r="T186" s="295"/>
      <c r="U186" s="295"/>
      <c r="V186" s="296"/>
      <c r="W186" s="297"/>
      <c r="X186" s="297"/>
      <c r="Y186" s="297"/>
      <c r="Z186" s="297"/>
      <c r="AA186" s="297"/>
      <c r="AB186" s="297"/>
      <c r="AC186" s="297"/>
      <c r="AD186" s="297"/>
      <c r="AE186" s="297"/>
      <c r="AF186" s="297"/>
      <c r="AG186" s="297"/>
      <c r="AH186" s="297"/>
      <c r="AI186" s="297"/>
      <c r="AJ186" s="297"/>
      <c r="AK186" s="297"/>
      <c r="AL186" s="297"/>
      <c r="AM186" s="297"/>
      <c r="AN186" s="297"/>
      <c r="AO186" s="297"/>
      <c r="AP186" s="297"/>
      <c r="AQ186" s="297"/>
    </row>
    <row r="187" ht="15.75" customHeight="1">
      <c r="A187" s="82"/>
      <c r="B187" s="82"/>
      <c r="C187" s="82"/>
      <c r="D187" s="83"/>
      <c r="E187" s="83"/>
      <c r="F187" s="83"/>
      <c r="G187" s="83"/>
      <c r="H187" s="83"/>
      <c r="I187" s="83"/>
      <c r="J187" s="83"/>
      <c r="K187" s="85"/>
      <c r="L187" s="85"/>
      <c r="M187" s="85"/>
      <c r="N187" s="85"/>
      <c r="O187" s="85"/>
      <c r="P187" s="85"/>
      <c r="Q187" s="85"/>
      <c r="R187" s="85"/>
      <c r="S187" s="85"/>
      <c r="T187" s="85"/>
      <c r="U187" s="85"/>
      <c r="V187" s="83"/>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row>
    <row r="188" ht="15.75" customHeight="1">
      <c r="A188" s="148"/>
      <c r="B188" s="148" t="s">
        <v>143</v>
      </c>
      <c r="C188" s="148"/>
      <c r="D188" s="149"/>
      <c r="E188" s="149"/>
      <c r="F188" s="149"/>
      <c r="G188" s="149"/>
      <c r="H188" s="149"/>
      <c r="I188" s="149"/>
      <c r="J188" s="198">
        <v>-0.07</v>
      </c>
      <c r="K188" s="198">
        <v>0.12</v>
      </c>
      <c r="L188" s="198">
        <v>-0.02</v>
      </c>
      <c r="M188" s="198">
        <v>-0.03</v>
      </c>
      <c r="N188" s="198">
        <v>-0.33</v>
      </c>
      <c r="O188" s="198">
        <v>0.14</v>
      </c>
      <c r="P188" s="199">
        <f t="shared" ref="P188:U188" si="140">P7*P227</f>
        <v>0</v>
      </c>
      <c r="Q188" s="199">
        <f t="shared" si="140"/>
        <v>0</v>
      </c>
      <c r="R188" s="199">
        <f t="shared" si="140"/>
        <v>0</v>
      </c>
      <c r="S188" s="199">
        <f t="shared" si="140"/>
        <v>0</v>
      </c>
      <c r="T188" s="199">
        <f t="shared" si="140"/>
        <v>0</v>
      </c>
      <c r="U188" s="199">
        <f t="shared" si="140"/>
        <v>0</v>
      </c>
      <c r="V188" s="149"/>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row>
    <row r="189" ht="15.75" customHeight="1">
      <c r="A189" s="82"/>
      <c r="B189" s="82"/>
      <c r="C189" s="82"/>
      <c r="D189" s="83"/>
      <c r="E189" s="83"/>
      <c r="F189" s="83"/>
      <c r="G189" s="83"/>
      <c r="H189" s="83"/>
      <c r="I189" s="83"/>
      <c r="J189" s="83"/>
      <c r="K189" s="85"/>
      <c r="L189" s="85"/>
      <c r="M189" s="85"/>
      <c r="N189" s="85"/>
      <c r="O189" s="85"/>
      <c r="P189" s="85"/>
      <c r="Q189" s="85"/>
      <c r="R189" s="85"/>
      <c r="S189" s="85"/>
      <c r="T189" s="85"/>
      <c r="U189" s="85"/>
      <c r="V189" s="83"/>
      <c r="W189" s="196"/>
      <c r="X189" s="196"/>
      <c r="Y189" s="196"/>
      <c r="Z189" s="196"/>
      <c r="AA189" s="196"/>
      <c r="AB189" s="196"/>
      <c r="AC189" s="196"/>
      <c r="AD189" s="196"/>
      <c r="AE189" s="196"/>
      <c r="AF189" s="196"/>
      <c r="AG189" s="196"/>
      <c r="AH189" s="196"/>
      <c r="AI189" s="196"/>
      <c r="AJ189" s="196"/>
      <c r="AK189" s="196"/>
      <c r="AL189" s="196"/>
      <c r="AM189" s="196"/>
      <c r="AN189" s="196"/>
      <c r="AO189" s="196"/>
      <c r="AP189" s="196"/>
      <c r="AQ189" s="196"/>
    </row>
    <row r="190" ht="15.75" customHeight="1">
      <c r="A190" s="82"/>
      <c r="B190" s="82" t="s">
        <v>144</v>
      </c>
      <c r="C190" s="82"/>
      <c r="D190" s="83"/>
      <c r="E190" s="83"/>
      <c r="F190" s="83"/>
      <c r="G190" s="83"/>
      <c r="H190" s="83"/>
      <c r="I190" s="83"/>
      <c r="J190" s="83"/>
      <c r="K190" s="85">
        <f t="shared" ref="K190:U190" si="141">J95</f>
        <v>41114</v>
      </c>
      <c r="L190" s="85">
        <f t="shared" si="141"/>
        <v>54855</v>
      </c>
      <c r="M190" s="85">
        <f t="shared" si="141"/>
        <v>61954</v>
      </c>
      <c r="N190" s="85">
        <f t="shared" si="141"/>
        <v>47998</v>
      </c>
      <c r="O190" s="85">
        <f t="shared" si="141"/>
        <v>40738</v>
      </c>
      <c r="P190" s="85">
        <f t="shared" si="141"/>
        <v>65403</v>
      </c>
      <c r="Q190" s="85">
        <f t="shared" si="141"/>
        <v>77815</v>
      </c>
      <c r="R190" s="85">
        <f t="shared" si="141"/>
        <v>60599.81583</v>
      </c>
      <c r="S190" s="85">
        <f t="shared" si="141"/>
        <v>44348.07292</v>
      </c>
      <c r="T190" s="85">
        <f t="shared" si="141"/>
        <v>39159.69618</v>
      </c>
      <c r="U190" s="85">
        <f t="shared" si="141"/>
        <v>46537.11371</v>
      </c>
      <c r="V190" s="83"/>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row>
    <row r="191" ht="15.75" customHeight="1">
      <c r="A191" s="82"/>
      <c r="B191" s="82" t="s">
        <v>145</v>
      </c>
      <c r="C191" s="82"/>
      <c r="D191" s="83"/>
      <c r="E191" s="83"/>
      <c r="F191" s="83"/>
      <c r="G191" s="83"/>
      <c r="H191" s="83"/>
      <c r="I191" s="83"/>
      <c r="J191" s="83"/>
      <c r="K191" s="85">
        <f t="shared" ref="K191:U191" si="142">K165+K176+K185+K188</f>
        <v>9151.12</v>
      </c>
      <c r="L191" s="85">
        <f t="shared" si="142"/>
        <v>-1604.02</v>
      </c>
      <c r="M191" s="85">
        <f t="shared" si="142"/>
        <v>-615.03</v>
      </c>
      <c r="N191" s="85">
        <f t="shared" si="142"/>
        <v>-631.33</v>
      </c>
      <c r="O191" s="85">
        <f t="shared" si="142"/>
        <v>27118.14</v>
      </c>
      <c r="P191" s="85">
        <f t="shared" si="142"/>
        <v>3397</v>
      </c>
      <c r="Q191" s="85">
        <f t="shared" si="142"/>
        <v>-17215.18417</v>
      </c>
      <c r="R191" s="85">
        <f t="shared" si="142"/>
        <v>-16251.74291</v>
      </c>
      <c r="S191" s="85">
        <f t="shared" si="142"/>
        <v>-5188.376743</v>
      </c>
      <c r="T191" s="85">
        <f t="shared" si="142"/>
        <v>7377.417534</v>
      </c>
      <c r="U191" s="85">
        <f t="shared" si="142"/>
        <v>21571.75793</v>
      </c>
      <c r="V191" s="83"/>
      <c r="W191" s="196"/>
      <c r="X191" s="196"/>
      <c r="Y191" s="196"/>
      <c r="Z191" s="196"/>
      <c r="AA191" s="196"/>
      <c r="AB191" s="196"/>
      <c r="AC191" s="196"/>
      <c r="AD191" s="196"/>
      <c r="AE191" s="196"/>
      <c r="AF191" s="196"/>
      <c r="AG191" s="196"/>
      <c r="AH191" s="196"/>
      <c r="AI191" s="196"/>
      <c r="AJ191" s="196"/>
      <c r="AK191" s="196"/>
      <c r="AL191" s="196"/>
      <c r="AM191" s="196"/>
      <c r="AN191" s="196"/>
      <c r="AO191" s="196"/>
      <c r="AP191" s="196"/>
      <c r="AQ191" s="196"/>
    </row>
    <row r="192" ht="15.75" customHeight="1">
      <c r="A192" s="303"/>
      <c r="B192" s="304" t="s">
        <v>146</v>
      </c>
      <c r="C192" s="304"/>
      <c r="D192" s="305"/>
      <c r="E192" s="305"/>
      <c r="F192" s="305"/>
      <c r="G192" s="305"/>
      <c r="H192" s="305"/>
      <c r="I192" s="305"/>
      <c r="J192" s="305"/>
      <c r="K192" s="306">
        <f t="shared" ref="K192:U192" si="143">K190+K191</f>
        <v>50265.12</v>
      </c>
      <c r="L192" s="306">
        <f t="shared" si="143"/>
        <v>53250.98</v>
      </c>
      <c r="M192" s="306">
        <f t="shared" si="143"/>
        <v>61338.97</v>
      </c>
      <c r="N192" s="306">
        <f t="shared" si="143"/>
        <v>47366.67</v>
      </c>
      <c r="O192" s="306">
        <f t="shared" si="143"/>
        <v>67856.14</v>
      </c>
      <c r="P192" s="306">
        <f t="shared" si="143"/>
        <v>68800</v>
      </c>
      <c r="Q192" s="306">
        <f t="shared" si="143"/>
        <v>60599.81583</v>
      </c>
      <c r="R192" s="306">
        <f t="shared" si="143"/>
        <v>44348.07292</v>
      </c>
      <c r="S192" s="306">
        <f t="shared" si="143"/>
        <v>39159.69618</v>
      </c>
      <c r="T192" s="306">
        <f t="shared" si="143"/>
        <v>46537.11371</v>
      </c>
      <c r="U192" s="306">
        <f t="shared" si="143"/>
        <v>68108.87165</v>
      </c>
      <c r="V192" s="83"/>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Q192" s="196"/>
    </row>
    <row r="193" ht="15.75" customHeight="1">
      <c r="A193" s="82"/>
      <c r="B193" s="82"/>
      <c r="C193" s="82"/>
      <c r="D193" s="83"/>
      <c r="E193" s="83"/>
      <c r="F193" s="83"/>
      <c r="G193" s="83"/>
      <c r="H193" s="83"/>
      <c r="I193" s="83"/>
      <c r="J193" s="83"/>
      <c r="K193" s="85"/>
      <c r="L193" s="85"/>
      <c r="M193" s="85"/>
      <c r="N193" s="85"/>
      <c r="O193" s="85"/>
      <c r="P193" s="85"/>
      <c r="Q193" s="85"/>
      <c r="R193" s="85"/>
      <c r="S193" s="85"/>
      <c r="T193" s="85"/>
      <c r="U193" s="85"/>
      <c r="V193" s="149"/>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row>
    <row r="194" ht="15.75" customHeight="1">
      <c r="A194" s="307"/>
      <c r="B194" s="308" t="s">
        <v>147</v>
      </c>
      <c r="C194" s="308"/>
      <c r="D194" s="309"/>
      <c r="E194" s="309"/>
      <c r="F194" s="309"/>
      <c r="G194" s="309"/>
      <c r="H194" s="309"/>
      <c r="I194" s="309"/>
      <c r="J194" s="310">
        <f t="shared" ref="J194:U194" si="144">J36+J52+J155+J162+J170+J44+J46</f>
        <v>11189</v>
      </c>
      <c r="K194" s="310">
        <f t="shared" si="144"/>
        <v>21452</v>
      </c>
      <c r="L194" s="310">
        <f t="shared" si="144"/>
        <v>18285</v>
      </c>
      <c r="M194" s="310">
        <f t="shared" si="144"/>
        <v>29277</v>
      </c>
      <c r="N194" s="310">
        <f t="shared" si="144"/>
        <v>6539</v>
      </c>
      <c r="O194" s="310">
        <f t="shared" si="144"/>
        <v>27261</v>
      </c>
      <c r="P194" s="310">
        <f t="shared" si="144"/>
        <v>42169</v>
      </c>
      <c r="Q194" s="310">
        <f t="shared" si="144"/>
        <v>20229.25462</v>
      </c>
      <c r="R194" s="310">
        <f t="shared" si="144"/>
        <v>5694.117375</v>
      </c>
      <c r="S194" s="310">
        <f t="shared" si="144"/>
        <v>14921.47538</v>
      </c>
      <c r="T194" s="310">
        <f t="shared" si="144"/>
        <v>26433.07489</v>
      </c>
      <c r="U194" s="310">
        <f t="shared" si="144"/>
        <v>39619.76985</v>
      </c>
      <c r="V194" s="143"/>
      <c r="W194" s="207"/>
      <c r="X194" s="207"/>
      <c r="Y194" s="207"/>
      <c r="Z194" s="207"/>
      <c r="AA194" s="207"/>
      <c r="AB194" s="207"/>
      <c r="AC194" s="207"/>
      <c r="AD194" s="207"/>
      <c r="AE194" s="207"/>
      <c r="AF194" s="207"/>
      <c r="AG194" s="207"/>
      <c r="AH194" s="207"/>
      <c r="AI194" s="207"/>
      <c r="AJ194" s="207"/>
      <c r="AK194" s="207"/>
      <c r="AL194" s="207"/>
      <c r="AM194" s="207"/>
      <c r="AN194" s="207"/>
      <c r="AO194" s="207"/>
      <c r="AP194" s="207"/>
      <c r="AQ194" s="207"/>
    </row>
    <row r="195" ht="15.75" customHeight="1">
      <c r="A195" s="16"/>
      <c r="B195" s="16" t="s">
        <v>148</v>
      </c>
      <c r="C195" s="16"/>
      <c r="D195" s="36"/>
      <c r="E195" s="36"/>
      <c r="F195" s="36"/>
      <c r="G195" s="36"/>
      <c r="H195" s="36"/>
      <c r="I195" s="36"/>
      <c r="J195" s="36"/>
      <c r="K195" s="37">
        <f t="shared" ref="K195:U195" si="145">K194/J194-1</f>
        <v>0.9172401466</v>
      </c>
      <c r="L195" s="37">
        <f t="shared" si="145"/>
        <v>-0.1476319224</v>
      </c>
      <c r="M195" s="37">
        <f t="shared" si="145"/>
        <v>0.6011484824</v>
      </c>
      <c r="N195" s="37">
        <f t="shared" si="145"/>
        <v>-0.7766506131</v>
      </c>
      <c r="O195" s="37">
        <f t="shared" si="145"/>
        <v>3.168986083</v>
      </c>
      <c r="P195" s="37">
        <f t="shared" si="145"/>
        <v>0.5468618172</v>
      </c>
      <c r="Q195" s="37">
        <f t="shared" si="145"/>
        <v>-0.5202813769</v>
      </c>
      <c r="R195" s="37">
        <f t="shared" si="145"/>
        <v>-0.7185206532</v>
      </c>
      <c r="S195" s="37">
        <f t="shared" si="145"/>
        <v>1.620507166</v>
      </c>
      <c r="T195" s="37">
        <f t="shared" si="145"/>
        <v>0.7714786386</v>
      </c>
      <c r="U195" s="37">
        <f t="shared" si="145"/>
        <v>0.4988710171</v>
      </c>
      <c r="V195" s="8"/>
    </row>
    <row r="196" ht="15.75" customHeight="1">
      <c r="A196" s="16"/>
      <c r="B196" s="16" t="s">
        <v>149</v>
      </c>
      <c r="C196" s="16"/>
      <c r="D196" s="36"/>
      <c r="E196" s="36"/>
      <c r="F196" s="36"/>
      <c r="G196" s="36"/>
      <c r="H196" s="36"/>
      <c r="I196" s="36"/>
      <c r="J196" s="36"/>
      <c r="K196" s="311">
        <f t="shared" ref="K196:U196" si="146">K194/K61</f>
        <v>1.16050852</v>
      </c>
      <c r="L196" s="311">
        <f t="shared" si="146"/>
        <v>0.6273588142</v>
      </c>
      <c r="M196" s="311">
        <f t="shared" si="146"/>
        <v>0.7436372873</v>
      </c>
      <c r="N196" s="311">
        <f t="shared" si="146"/>
        <v>0.3517671741</v>
      </c>
      <c r="O196" s="311">
        <f t="shared" si="146"/>
        <v>0.6972479411</v>
      </c>
      <c r="P196" s="311">
        <f t="shared" si="146"/>
        <v>0.67621873</v>
      </c>
      <c r="Q196" s="311">
        <f t="shared" si="146"/>
        <v>0.2982071078</v>
      </c>
      <c r="R196" s="311">
        <f t="shared" si="146"/>
        <v>0.08702236783</v>
      </c>
      <c r="S196" s="311">
        <f t="shared" si="146"/>
        <v>0.2087923189</v>
      </c>
      <c r="T196" s="311">
        <f t="shared" si="146"/>
        <v>0.3323151788</v>
      </c>
      <c r="U196" s="311">
        <f t="shared" si="146"/>
        <v>0.4454795003</v>
      </c>
      <c r="V196" s="8"/>
    </row>
    <row r="197" ht="15.75" customHeight="1">
      <c r="A197" s="16"/>
      <c r="B197" s="16"/>
      <c r="C197" s="16"/>
      <c r="D197" s="36"/>
      <c r="E197" s="36"/>
      <c r="F197" s="36"/>
      <c r="G197" s="36"/>
      <c r="H197" s="36"/>
      <c r="I197" s="36"/>
      <c r="J197" s="36"/>
      <c r="K197" s="17"/>
      <c r="L197" s="17"/>
      <c r="M197" s="17"/>
      <c r="N197" s="17"/>
      <c r="O197" s="17"/>
      <c r="P197" s="312"/>
      <c r="Q197" s="312"/>
      <c r="R197" s="312"/>
      <c r="S197" s="312"/>
      <c r="T197" s="312"/>
      <c r="U197" s="312"/>
      <c r="V197" s="8"/>
    </row>
    <row r="198" ht="15.75" customHeight="1">
      <c r="A198" s="16"/>
      <c r="B198" s="16" t="s">
        <v>150</v>
      </c>
      <c r="C198" s="16"/>
      <c r="D198" s="36"/>
      <c r="E198" s="36"/>
      <c r="F198" s="36"/>
      <c r="G198" s="36"/>
      <c r="H198" s="36"/>
      <c r="I198" s="36"/>
      <c r="J198" s="45">
        <f t="shared" ref="J198:U198" si="147">J165-J160+J170</f>
        <v>-18067</v>
      </c>
      <c r="K198" s="45">
        <f t="shared" si="147"/>
        <v>16376</v>
      </c>
      <c r="L198" s="45">
        <f t="shared" si="147"/>
        <v>17048</v>
      </c>
      <c r="M198" s="45">
        <f t="shared" si="147"/>
        <v>29829</v>
      </c>
      <c r="N198" s="45">
        <f t="shared" si="147"/>
        <v>7052</v>
      </c>
      <c r="O198" s="45">
        <f t="shared" si="147"/>
        <v>29820</v>
      </c>
      <c r="P198" s="45">
        <f t="shared" si="147"/>
        <v>37382</v>
      </c>
      <c r="Q198" s="45">
        <f t="shared" si="147"/>
        <v>14580.80231</v>
      </c>
      <c r="R198" s="45">
        <f t="shared" si="147"/>
        <v>-633.815857</v>
      </c>
      <c r="S198" s="45">
        <f t="shared" si="147"/>
        <v>7988.612939</v>
      </c>
      <c r="T198" s="45">
        <f t="shared" si="147"/>
        <v>18734.93627</v>
      </c>
      <c r="U198" s="45">
        <f t="shared" si="147"/>
        <v>31069.48336</v>
      </c>
      <c r="V198" s="8"/>
    </row>
    <row r="199" ht="15.75" customHeight="1">
      <c r="A199" s="16"/>
      <c r="B199" s="16" t="s">
        <v>151</v>
      </c>
      <c r="C199" s="16"/>
      <c r="D199" s="36"/>
      <c r="E199" s="36"/>
      <c r="F199" s="36"/>
      <c r="G199" s="36"/>
      <c r="H199" s="36"/>
      <c r="I199" s="36"/>
      <c r="J199" s="313">
        <f t="shared" ref="J199:U199" si="148">J198/J61</f>
        <v>-0.8170676556</v>
      </c>
      <c r="K199" s="313">
        <f t="shared" si="148"/>
        <v>0.8859074926</v>
      </c>
      <c r="L199" s="313">
        <f t="shared" si="148"/>
        <v>0.5849173128</v>
      </c>
      <c r="M199" s="313">
        <f t="shared" si="148"/>
        <v>0.7576581153</v>
      </c>
      <c r="N199" s="313">
        <f t="shared" si="148"/>
        <v>0.3793641401</v>
      </c>
      <c r="O199" s="313">
        <f t="shared" si="148"/>
        <v>0.7626988593</v>
      </c>
      <c r="P199" s="313">
        <f t="shared" si="148"/>
        <v>0.5994547787</v>
      </c>
      <c r="Q199" s="313">
        <f t="shared" si="148"/>
        <v>0.2149411319</v>
      </c>
      <c r="R199" s="313">
        <f t="shared" si="148"/>
        <v>-0.009686515577</v>
      </c>
      <c r="S199" s="313">
        <f t="shared" si="148"/>
        <v>0.1117825803</v>
      </c>
      <c r="T199" s="313">
        <f t="shared" si="148"/>
        <v>0.235534599</v>
      </c>
      <c r="U199" s="313">
        <f t="shared" si="148"/>
        <v>0.3493411994</v>
      </c>
      <c r="V199" s="8"/>
    </row>
    <row r="200" ht="15.75" customHeight="1">
      <c r="A200" s="16"/>
      <c r="B200" s="16"/>
      <c r="C200" s="16"/>
      <c r="D200" s="36"/>
      <c r="E200" s="36"/>
      <c r="F200" s="36"/>
      <c r="G200" s="36"/>
      <c r="H200" s="36"/>
      <c r="I200" s="36"/>
      <c r="J200" s="36"/>
      <c r="K200" s="17"/>
      <c r="L200" s="17"/>
      <c r="M200" s="17"/>
      <c r="N200" s="17"/>
      <c r="O200" s="17"/>
      <c r="P200" s="17"/>
      <c r="Q200" s="17"/>
      <c r="R200" s="17"/>
      <c r="S200" s="36"/>
      <c r="T200" s="36"/>
      <c r="U200" s="36"/>
      <c r="V200" s="8"/>
    </row>
    <row r="201" ht="15.75" customHeight="1">
      <c r="A201" s="16"/>
      <c r="B201" s="16"/>
      <c r="C201" s="16"/>
      <c r="D201" s="36"/>
      <c r="E201" s="36"/>
      <c r="F201" s="36"/>
      <c r="G201" s="36"/>
      <c r="H201" s="36"/>
      <c r="I201" s="36"/>
      <c r="J201" s="36"/>
      <c r="K201" s="36"/>
      <c r="L201" s="36"/>
      <c r="M201" s="36"/>
      <c r="N201" s="36"/>
      <c r="O201" s="36"/>
      <c r="P201" s="36"/>
      <c r="Q201" s="36"/>
      <c r="R201" s="36"/>
      <c r="S201" s="36"/>
      <c r="T201" s="36"/>
      <c r="U201" s="36"/>
      <c r="V201" s="8"/>
    </row>
    <row r="202" ht="15.75" customHeight="1">
      <c r="A202" s="16"/>
      <c r="B202" s="16"/>
      <c r="C202" s="16"/>
      <c r="D202" s="36"/>
      <c r="E202" s="36"/>
      <c r="F202" s="36"/>
      <c r="G202" s="36"/>
      <c r="H202" s="36"/>
      <c r="I202" s="36"/>
      <c r="J202" s="36"/>
      <c r="K202" s="36"/>
      <c r="L202" s="36"/>
      <c r="M202" s="36"/>
      <c r="N202" s="36"/>
      <c r="O202" s="36"/>
      <c r="P202" s="36"/>
      <c r="Q202" s="36"/>
      <c r="R202" s="36"/>
      <c r="S202" s="36"/>
      <c r="T202" s="36"/>
      <c r="U202" s="36"/>
      <c r="V202" s="8"/>
    </row>
    <row r="203" ht="2.25" customHeight="1">
      <c r="A203" s="16"/>
      <c r="B203" s="16"/>
      <c r="C203" s="16"/>
      <c r="D203" s="36"/>
      <c r="E203" s="36"/>
      <c r="F203" s="36"/>
      <c r="G203" s="36"/>
      <c r="H203" s="36"/>
      <c r="I203" s="36"/>
      <c r="J203" s="36"/>
      <c r="K203" s="36"/>
      <c r="L203" s="36"/>
      <c r="M203" s="36"/>
      <c r="N203" s="36"/>
      <c r="O203" s="36"/>
      <c r="P203" s="36"/>
      <c r="Q203" s="36"/>
      <c r="R203" s="36"/>
      <c r="S203" s="36"/>
      <c r="T203" s="36"/>
      <c r="U203" s="36"/>
      <c r="V203" s="8"/>
    </row>
    <row r="204" ht="15.75" customHeight="1">
      <c r="A204" s="314"/>
      <c r="B204" s="315" t="s">
        <v>152</v>
      </c>
      <c r="C204" s="174"/>
      <c r="D204" s="175"/>
      <c r="E204" s="175"/>
      <c r="F204" s="175"/>
      <c r="G204" s="175"/>
      <c r="H204" s="175"/>
      <c r="I204" s="175"/>
      <c r="J204" s="175"/>
      <c r="K204" s="175"/>
      <c r="L204" s="175"/>
      <c r="M204" s="175"/>
      <c r="N204" s="175"/>
      <c r="O204" s="175"/>
      <c r="P204" s="175"/>
      <c r="Q204" s="175"/>
      <c r="R204" s="175"/>
      <c r="S204" s="175"/>
      <c r="T204" s="267"/>
      <c r="U204" s="267"/>
      <c r="V204" s="8"/>
    </row>
    <row r="205" ht="15.0" customHeight="1" outlineLevel="1">
      <c r="V205" s="8"/>
    </row>
    <row r="206" ht="15.0" customHeight="1" outlineLevel="1">
      <c r="V206" s="8"/>
    </row>
    <row r="207" ht="15.75" customHeight="1" outlineLevel="1">
      <c r="A207" s="268"/>
      <c r="B207" s="269" t="s">
        <v>153</v>
      </c>
      <c r="C207" s="269"/>
      <c r="D207" s="270"/>
      <c r="E207" s="270"/>
      <c r="F207" s="270"/>
      <c r="G207" s="270"/>
      <c r="H207" s="270"/>
      <c r="I207" s="270"/>
      <c r="J207" s="271" t="str">
        <f t="shared" ref="J207:P207" si="149">ABS(J155/J27)</f>
        <v>#DIV/0!</v>
      </c>
      <c r="K207" s="271" t="str">
        <f t="shared" si="149"/>
        <v>#DIV/0!</v>
      </c>
      <c r="L207" s="271" t="str">
        <f t="shared" si="149"/>
        <v>#DIV/0!</v>
      </c>
      <c r="M207" s="271" t="str">
        <f t="shared" si="149"/>
        <v>#DIV/0!</v>
      </c>
      <c r="N207" s="271">
        <f t="shared" si="149"/>
        <v>1</v>
      </c>
      <c r="O207" s="271">
        <f t="shared" si="149"/>
        <v>1</v>
      </c>
      <c r="P207" s="271">
        <f t="shared" si="149"/>
        <v>1.111127043</v>
      </c>
      <c r="Q207" s="271">
        <f t="shared" ref="Q207:U207" si="150">P207</f>
        <v>1.111127043</v>
      </c>
      <c r="R207" s="271">
        <f t="shared" si="150"/>
        <v>1.111127043</v>
      </c>
      <c r="S207" s="271">
        <f t="shared" si="150"/>
        <v>1.111127043</v>
      </c>
      <c r="T207" s="271">
        <f t="shared" si="150"/>
        <v>1.111127043</v>
      </c>
      <c r="U207" s="271">
        <f t="shared" si="150"/>
        <v>1.111127043</v>
      </c>
      <c r="V207" s="8"/>
    </row>
    <row r="208" ht="15.75" customHeight="1" outlineLevel="1">
      <c r="A208" s="268"/>
      <c r="B208" s="269" t="s">
        <v>154</v>
      </c>
      <c r="C208" s="269"/>
      <c r="D208" s="270"/>
      <c r="E208" s="270"/>
      <c r="F208" s="270"/>
      <c r="G208" s="270"/>
      <c r="H208" s="270"/>
      <c r="I208" s="270"/>
      <c r="J208" s="272" t="str">
        <f t="shared" ref="J208:O208" si="151">ABS(J156/J27)</f>
        <v>#DIV/0!</v>
      </c>
      <c r="K208" s="272" t="str">
        <f t="shared" si="151"/>
        <v>#DIV/0!</v>
      </c>
      <c r="L208" s="272" t="str">
        <f t="shared" si="151"/>
        <v>#DIV/0!</v>
      </c>
      <c r="M208" s="272" t="str">
        <f t="shared" si="151"/>
        <v>#DIV/0!</v>
      </c>
      <c r="N208" s="272">
        <f t="shared" si="151"/>
        <v>0</v>
      </c>
      <c r="O208" s="272">
        <f t="shared" si="151"/>
        <v>0</v>
      </c>
      <c r="P208" s="272"/>
      <c r="Q208" s="272" t="str">
        <f t="shared" ref="Q208:U208" si="152">P208</f>
        <v/>
      </c>
      <c r="R208" s="272" t="str">
        <f t="shared" si="152"/>
        <v/>
      </c>
      <c r="S208" s="272" t="str">
        <f t="shared" si="152"/>
        <v/>
      </c>
      <c r="T208" s="272" t="str">
        <f t="shared" si="152"/>
        <v/>
      </c>
      <c r="U208" s="272" t="str">
        <f t="shared" si="152"/>
        <v/>
      </c>
      <c r="V208" s="8"/>
    </row>
    <row r="209" ht="15.75" customHeight="1" outlineLevel="1">
      <c r="A209" s="268"/>
      <c r="B209" s="16" t="s">
        <v>117</v>
      </c>
      <c r="C209" s="268"/>
      <c r="D209" s="316"/>
      <c r="E209" s="316"/>
      <c r="F209" s="316"/>
      <c r="G209" s="316"/>
      <c r="H209" s="316"/>
      <c r="I209" s="316"/>
      <c r="J209" s="317">
        <f t="shared" ref="J209:O209" si="153">J157/J7</f>
        <v>0</v>
      </c>
      <c r="K209" s="317">
        <f t="shared" si="153"/>
        <v>0</v>
      </c>
      <c r="L209" s="317">
        <f t="shared" si="153"/>
        <v>0.0003838771593</v>
      </c>
      <c r="M209" s="317">
        <f t="shared" si="153"/>
        <v>0</v>
      </c>
      <c r="N209" s="317">
        <f t="shared" si="153"/>
        <v>0</v>
      </c>
      <c r="O209" s="317">
        <f t="shared" si="153"/>
        <v>0</v>
      </c>
      <c r="P209" s="317"/>
      <c r="Q209" s="317" t="str">
        <f t="shared" ref="Q209:U209" si="154">P209</f>
        <v/>
      </c>
      <c r="R209" s="317" t="str">
        <f t="shared" si="154"/>
        <v/>
      </c>
      <c r="S209" s="317" t="str">
        <f t="shared" si="154"/>
        <v/>
      </c>
      <c r="T209" s="317" t="str">
        <f t="shared" si="154"/>
        <v/>
      </c>
      <c r="U209" s="317" t="str">
        <f t="shared" si="154"/>
        <v/>
      </c>
      <c r="V209" s="8"/>
    </row>
    <row r="210" ht="15.75" customHeight="1" outlineLevel="1">
      <c r="A210" s="268"/>
      <c r="B210" s="16" t="s">
        <v>118</v>
      </c>
      <c r="C210" s="268"/>
      <c r="D210" s="316"/>
      <c r="E210" s="316"/>
      <c r="F210" s="316"/>
      <c r="G210" s="316"/>
      <c r="H210" s="316"/>
      <c r="I210" s="316"/>
      <c r="J210" s="317">
        <f t="shared" ref="J210:P210" si="155">J158/J7</f>
        <v>0</v>
      </c>
      <c r="K210" s="317">
        <f t="shared" si="155"/>
        <v>0</v>
      </c>
      <c r="L210" s="317">
        <f t="shared" si="155"/>
        <v>0</v>
      </c>
      <c r="M210" s="317">
        <f t="shared" si="155"/>
        <v>0</v>
      </c>
      <c r="N210" s="317">
        <f t="shared" si="155"/>
        <v>0.03052080028</v>
      </c>
      <c r="O210" s="317">
        <f t="shared" si="155"/>
        <v>0.0163674371</v>
      </c>
      <c r="P210" s="317">
        <f t="shared" si="155"/>
        <v>0.002328253324</v>
      </c>
      <c r="Q210" s="317">
        <v>0.0</v>
      </c>
      <c r="R210" s="317">
        <v>0.0</v>
      </c>
      <c r="S210" s="317">
        <v>0.0</v>
      </c>
      <c r="T210" s="317">
        <v>0.0</v>
      </c>
      <c r="U210" s="317">
        <v>0.0</v>
      </c>
      <c r="V210" s="8"/>
    </row>
    <row r="211" ht="15.75" customHeight="1" outlineLevel="1">
      <c r="A211" s="268"/>
      <c r="B211" s="318" t="s">
        <v>119</v>
      </c>
      <c r="C211" s="268"/>
      <c r="D211" s="316"/>
      <c r="E211" s="316"/>
      <c r="F211" s="316"/>
      <c r="G211" s="316"/>
      <c r="H211" s="316"/>
      <c r="I211" s="316"/>
      <c r="J211" s="317">
        <f t="shared" ref="J211:O211" si="156">J159/J7</f>
        <v>0</v>
      </c>
      <c r="K211" s="317">
        <f t="shared" si="156"/>
        <v>0</v>
      </c>
      <c r="L211" s="317">
        <f t="shared" si="156"/>
        <v>0</v>
      </c>
      <c r="M211" s="317">
        <f t="shared" si="156"/>
        <v>0</v>
      </c>
      <c r="N211" s="317">
        <f t="shared" si="156"/>
        <v>0</v>
      </c>
      <c r="O211" s="317">
        <f t="shared" si="156"/>
        <v>0</v>
      </c>
      <c r="P211" s="317"/>
      <c r="Q211" s="317" t="str">
        <f t="shared" ref="Q211:U211" si="157">P211</f>
        <v/>
      </c>
      <c r="R211" s="317" t="str">
        <f t="shared" si="157"/>
        <v/>
      </c>
      <c r="S211" s="317" t="str">
        <f t="shared" si="157"/>
        <v/>
      </c>
      <c r="T211" s="317" t="str">
        <f t="shared" si="157"/>
        <v/>
      </c>
      <c r="U211" s="317" t="str">
        <f t="shared" si="157"/>
        <v/>
      </c>
      <c r="V211" s="8"/>
    </row>
    <row r="212" ht="15.75" customHeight="1" outlineLevel="1">
      <c r="A212" s="268"/>
      <c r="B212" s="319" t="s">
        <v>155</v>
      </c>
      <c r="C212" s="319"/>
      <c r="D212" s="320"/>
      <c r="E212" s="320"/>
      <c r="F212" s="320"/>
      <c r="G212" s="320"/>
      <c r="H212" s="320"/>
      <c r="I212" s="320"/>
      <c r="J212" s="321"/>
      <c r="K212" s="321">
        <f t="shared" ref="K212:P212" si="158">K160/K7</f>
        <v>0.06840459991</v>
      </c>
      <c r="L212" s="321">
        <f t="shared" si="158"/>
        <v>0.07603094283</v>
      </c>
      <c r="M212" s="321">
        <f t="shared" si="158"/>
        <v>0.07770777332</v>
      </c>
      <c r="N212" s="321">
        <f t="shared" si="158"/>
        <v>0.1028394035</v>
      </c>
      <c r="O212" s="321">
        <f t="shared" si="158"/>
        <v>0.1039791849</v>
      </c>
      <c r="P212" s="321">
        <f t="shared" si="158"/>
        <v>0.1014583498</v>
      </c>
      <c r="Q212" s="321">
        <f t="shared" ref="Q212:U212" si="159">P212</f>
        <v>0.1014583498</v>
      </c>
      <c r="R212" s="321">
        <f t="shared" si="159"/>
        <v>0.1014583498</v>
      </c>
      <c r="S212" s="321">
        <f t="shared" si="159"/>
        <v>0.1014583498</v>
      </c>
      <c r="T212" s="321">
        <f t="shared" si="159"/>
        <v>0.1014583498</v>
      </c>
      <c r="U212" s="321">
        <f t="shared" si="159"/>
        <v>0.1014583498</v>
      </c>
      <c r="V212" s="8"/>
    </row>
    <row r="213" ht="15.75" customHeight="1" outlineLevel="1">
      <c r="A213" s="268"/>
      <c r="B213" s="269" t="s">
        <v>156</v>
      </c>
      <c r="C213" s="269"/>
      <c r="D213" s="270"/>
      <c r="E213" s="270"/>
      <c r="F213" s="270"/>
      <c r="G213" s="270"/>
      <c r="H213" s="270"/>
      <c r="I213" s="270"/>
      <c r="J213" s="272">
        <f t="shared" ref="J213:P213" si="160">J161/J7</f>
        <v>0.003975787098</v>
      </c>
      <c r="K213" s="272">
        <f t="shared" si="160"/>
        <v>0.00002828974355</v>
      </c>
      <c r="L213" s="272">
        <f t="shared" si="160"/>
        <v>-0.0128773338</v>
      </c>
      <c r="M213" s="272">
        <f t="shared" si="160"/>
        <v>0.004087205013</v>
      </c>
      <c r="N213" s="272">
        <f t="shared" si="160"/>
        <v>-0.02268264028</v>
      </c>
      <c r="O213" s="272">
        <f t="shared" si="160"/>
        <v>0.005678196024</v>
      </c>
      <c r="P213" s="272">
        <f t="shared" si="160"/>
        <v>-0.02827338436</v>
      </c>
      <c r="Q213" s="272">
        <f t="shared" ref="Q213:U213" si="161">P213</f>
        <v>-0.02827338436</v>
      </c>
      <c r="R213" s="272">
        <f t="shared" si="161"/>
        <v>-0.02827338436</v>
      </c>
      <c r="S213" s="272">
        <f t="shared" si="161"/>
        <v>-0.02827338436</v>
      </c>
      <c r="T213" s="272">
        <f t="shared" si="161"/>
        <v>-0.02827338436</v>
      </c>
      <c r="U213" s="272">
        <f t="shared" si="161"/>
        <v>-0.02827338436</v>
      </c>
      <c r="V213" s="8"/>
    </row>
    <row r="214" ht="15.75" customHeight="1" outlineLevel="1">
      <c r="A214" s="268"/>
      <c r="B214" s="16" t="s">
        <v>157</v>
      </c>
      <c r="C214" s="268"/>
      <c r="D214" s="316"/>
      <c r="E214" s="316"/>
      <c r="F214" s="316"/>
      <c r="G214" s="316"/>
      <c r="H214" s="316"/>
      <c r="I214" s="316"/>
      <c r="J214" s="322">
        <f t="shared" ref="J214:P214" si="162">J163/J7</f>
        <v>0</v>
      </c>
      <c r="K214" s="322">
        <f t="shared" si="162"/>
        <v>0</v>
      </c>
      <c r="L214" s="322">
        <f t="shared" si="162"/>
        <v>0</v>
      </c>
      <c r="M214" s="322">
        <f t="shared" si="162"/>
        <v>0</v>
      </c>
      <c r="N214" s="322">
        <f t="shared" si="162"/>
        <v>0</v>
      </c>
      <c r="O214" s="322">
        <f t="shared" si="162"/>
        <v>0</v>
      </c>
      <c r="P214" s="322">
        <f t="shared" si="162"/>
        <v>0</v>
      </c>
      <c r="Q214" s="322">
        <f t="shared" ref="Q214:U214" si="163">P214</f>
        <v>0</v>
      </c>
      <c r="R214" s="322">
        <f t="shared" si="163"/>
        <v>0</v>
      </c>
      <c r="S214" s="322">
        <f t="shared" si="163"/>
        <v>0</v>
      </c>
      <c r="T214" s="322">
        <f t="shared" si="163"/>
        <v>0</v>
      </c>
      <c r="U214" s="322">
        <f t="shared" si="163"/>
        <v>0</v>
      </c>
      <c r="V214" s="8"/>
    </row>
    <row r="215" ht="15.75" customHeight="1" outlineLevel="1">
      <c r="A215" s="268"/>
      <c r="B215" s="16" t="s">
        <v>158</v>
      </c>
      <c r="C215" s="268"/>
      <c r="D215" s="316"/>
      <c r="E215" s="316"/>
      <c r="F215" s="316"/>
      <c r="G215" s="316"/>
      <c r="H215" s="316"/>
      <c r="I215" s="316"/>
      <c r="J215" s="317">
        <f t="shared" ref="J215:P215" si="164">J160/J7</f>
        <v>0.07435796411</v>
      </c>
      <c r="K215" s="317">
        <f t="shared" si="164"/>
        <v>0.06840459991</v>
      </c>
      <c r="L215" s="317">
        <f t="shared" si="164"/>
        <v>0.07603094283</v>
      </c>
      <c r="M215" s="317">
        <f t="shared" si="164"/>
        <v>0.07770777332</v>
      </c>
      <c r="N215" s="317">
        <f t="shared" si="164"/>
        <v>0.1028394035</v>
      </c>
      <c r="O215" s="317">
        <f t="shared" si="164"/>
        <v>0.1039791849</v>
      </c>
      <c r="P215" s="317">
        <f t="shared" si="164"/>
        <v>0.1014583498</v>
      </c>
      <c r="Q215" s="317">
        <f t="shared" ref="Q215:U215" si="165">P215</f>
        <v>0.1014583498</v>
      </c>
      <c r="R215" s="317">
        <f t="shared" si="165"/>
        <v>0.1014583498</v>
      </c>
      <c r="S215" s="317">
        <f t="shared" si="165"/>
        <v>0.1014583498</v>
      </c>
      <c r="T215" s="317">
        <f t="shared" si="165"/>
        <v>0.1014583498</v>
      </c>
      <c r="U215" s="317">
        <f t="shared" si="165"/>
        <v>0.1014583498</v>
      </c>
      <c r="V215" s="8"/>
    </row>
    <row r="216" ht="15.75" customHeight="1" outlineLevel="1">
      <c r="A216" s="268"/>
      <c r="B216" s="323" t="s">
        <v>159</v>
      </c>
      <c r="C216" s="323"/>
      <c r="D216" s="324"/>
      <c r="E216" s="324"/>
      <c r="F216" s="324"/>
      <c r="G216" s="324"/>
      <c r="H216" s="324"/>
      <c r="I216" s="324"/>
      <c r="J216" s="325">
        <f t="shared" ref="J216:R216" si="166">J168/J7</f>
        <v>-0.2492030517</v>
      </c>
      <c r="K216" s="325">
        <f t="shared" si="166"/>
        <v>-0.2136158536</v>
      </c>
      <c r="L216" s="325">
        <f t="shared" si="166"/>
        <v>-0.1763857384</v>
      </c>
      <c r="M216" s="325">
        <f t="shared" si="166"/>
        <v>-0.1584851902</v>
      </c>
      <c r="N216" s="325">
        <f t="shared" si="166"/>
        <v>-0.2695418021</v>
      </c>
      <c r="O216" s="325">
        <f t="shared" si="166"/>
        <v>-0.2021170924</v>
      </c>
      <c r="P216" s="325">
        <f t="shared" si="166"/>
        <v>-0.2264788664</v>
      </c>
      <c r="Q216" s="325">
        <f t="shared" si="166"/>
        <v>-0.3639031566</v>
      </c>
      <c r="R216" s="325">
        <f t="shared" si="166"/>
        <v>-0.4176062033</v>
      </c>
      <c r="S216" s="325">
        <v>-0.34</v>
      </c>
      <c r="T216" s="325">
        <v>-0.33</v>
      </c>
      <c r="U216" s="325">
        <v>-0.32</v>
      </c>
      <c r="V216" s="8"/>
    </row>
    <row r="217" ht="15.75" customHeight="1" outlineLevel="1">
      <c r="A217" s="268"/>
      <c r="B217" s="268" t="s">
        <v>160</v>
      </c>
      <c r="C217" s="268"/>
      <c r="D217" s="316"/>
      <c r="E217" s="316"/>
      <c r="F217" s="316"/>
      <c r="G217" s="316"/>
      <c r="H217" s="316"/>
      <c r="I217" s="316"/>
      <c r="J217" s="317">
        <f t="shared" ref="J217:O217" si="167">J169/J7</f>
        <v>0</v>
      </c>
      <c r="K217" s="317">
        <f t="shared" si="167"/>
        <v>0</v>
      </c>
      <c r="L217" s="317">
        <f t="shared" si="167"/>
        <v>0</v>
      </c>
      <c r="M217" s="317">
        <f t="shared" si="167"/>
        <v>0</v>
      </c>
      <c r="N217" s="317">
        <f t="shared" si="167"/>
        <v>0</v>
      </c>
      <c r="O217" s="317">
        <f t="shared" si="167"/>
        <v>0</v>
      </c>
      <c r="P217" s="317"/>
      <c r="Q217" s="317" t="str">
        <f t="shared" ref="Q217:U217" si="168">P217</f>
        <v/>
      </c>
      <c r="R217" s="317" t="str">
        <f t="shared" si="168"/>
        <v/>
      </c>
      <c r="S217" s="317" t="str">
        <f t="shared" si="168"/>
        <v/>
      </c>
      <c r="T217" s="317" t="str">
        <f t="shared" si="168"/>
        <v/>
      </c>
      <c r="U217" s="317" t="str">
        <f t="shared" si="168"/>
        <v/>
      </c>
      <c r="V217" s="8"/>
    </row>
    <row r="218" ht="15.75" customHeight="1" outlineLevel="1">
      <c r="A218" s="268"/>
      <c r="B218" s="326" t="s">
        <v>161</v>
      </c>
      <c r="C218" s="326"/>
      <c r="D218" s="327"/>
      <c r="E218" s="327"/>
      <c r="F218" s="327"/>
      <c r="G218" s="327"/>
      <c r="H218" s="327"/>
      <c r="I218" s="327"/>
      <c r="J218" s="328"/>
      <c r="K218" s="328">
        <f t="shared" ref="K218:P218" si="169">K174/K165</f>
        <v>-0.1171449028</v>
      </c>
      <c r="L218" s="328">
        <f t="shared" si="169"/>
        <v>-0.3747386894</v>
      </c>
      <c r="M218" s="328">
        <f t="shared" si="169"/>
        <v>0.2111367301</v>
      </c>
      <c r="N218" s="328">
        <f t="shared" si="169"/>
        <v>0.06997523526</v>
      </c>
      <c r="O218" s="328">
        <f t="shared" si="169"/>
        <v>0.04502692897</v>
      </c>
      <c r="P218" s="328">
        <f t="shared" si="169"/>
        <v>-0.1067909075</v>
      </c>
      <c r="Q218" s="328"/>
      <c r="R218" s="328"/>
      <c r="S218" s="328"/>
      <c r="T218" s="328"/>
      <c r="U218" s="328"/>
      <c r="V218" s="8"/>
    </row>
    <row r="219" ht="15.75" customHeight="1" outlineLevel="1">
      <c r="A219" s="268"/>
      <c r="B219" s="326" t="s">
        <v>162</v>
      </c>
      <c r="C219" s="326"/>
      <c r="D219" s="327"/>
      <c r="E219" s="327"/>
      <c r="F219" s="327"/>
      <c r="G219" s="327"/>
      <c r="H219" s="327"/>
      <c r="I219" s="327"/>
      <c r="J219" s="328"/>
      <c r="K219" s="328">
        <f t="shared" ref="K219:O219" si="170">K175/K165</f>
        <v>0</v>
      </c>
      <c r="L219" s="328">
        <f t="shared" si="170"/>
        <v>-0.0009291041887</v>
      </c>
      <c r="M219" s="328">
        <f t="shared" si="170"/>
        <v>-0.005738259106</v>
      </c>
      <c r="N219" s="328">
        <f t="shared" si="170"/>
        <v>-0.00007924715206</v>
      </c>
      <c r="O219" s="328">
        <f t="shared" si="170"/>
        <v>-0.0003234289089</v>
      </c>
      <c r="P219" s="328">
        <v>0.0</v>
      </c>
      <c r="Q219" s="328">
        <f t="shared" ref="Q219:U219" si="171">P219</f>
        <v>0</v>
      </c>
      <c r="R219" s="328">
        <f t="shared" si="171"/>
        <v>0</v>
      </c>
      <c r="S219" s="328">
        <f t="shared" si="171"/>
        <v>0</v>
      </c>
      <c r="T219" s="328">
        <f t="shared" si="171"/>
        <v>0</v>
      </c>
      <c r="U219" s="328">
        <f t="shared" si="171"/>
        <v>0</v>
      </c>
      <c r="V219" s="8"/>
    </row>
    <row r="220" ht="15.75" customHeight="1" outlineLevel="1">
      <c r="A220" s="268"/>
      <c r="B220" s="319" t="s">
        <v>163</v>
      </c>
      <c r="C220" s="319"/>
      <c r="D220" s="320"/>
      <c r="E220" s="320"/>
      <c r="F220" s="320"/>
      <c r="G220" s="320"/>
      <c r="H220" s="320"/>
      <c r="I220" s="320"/>
      <c r="J220" s="321">
        <f t="shared" ref="J220:P220" si="172">J172/J7</f>
        <v>0</v>
      </c>
      <c r="K220" s="321">
        <f t="shared" si="172"/>
        <v>0</v>
      </c>
      <c r="L220" s="321">
        <f t="shared" si="172"/>
        <v>0.0005583667772</v>
      </c>
      <c r="M220" s="321">
        <f t="shared" si="172"/>
        <v>0.001043000449</v>
      </c>
      <c r="N220" s="321">
        <f t="shared" si="172"/>
        <v>0.002101038513</v>
      </c>
      <c r="O220" s="321">
        <f t="shared" si="172"/>
        <v>0.001638226268</v>
      </c>
      <c r="P220" s="321">
        <f t="shared" si="172"/>
        <v>0</v>
      </c>
      <c r="Q220" s="321">
        <v>0.0</v>
      </c>
      <c r="R220" s="321">
        <v>0.0</v>
      </c>
      <c r="S220" s="321">
        <v>0.0</v>
      </c>
      <c r="T220" s="321">
        <v>0.0</v>
      </c>
      <c r="U220" s="321">
        <v>0.0</v>
      </c>
      <c r="V220" s="8"/>
    </row>
    <row r="221" ht="15.75" customHeight="1" outlineLevel="1">
      <c r="A221" s="268"/>
      <c r="B221" s="329" t="s">
        <v>164</v>
      </c>
      <c r="C221" s="329"/>
      <c r="D221" s="330"/>
      <c r="E221" s="330"/>
      <c r="F221" s="330"/>
      <c r="G221" s="330"/>
      <c r="H221" s="330"/>
      <c r="I221" s="330"/>
      <c r="J221" s="331">
        <f t="shared" ref="J221:P221" si="173">J180/J194</f>
        <v>0.04468674591</v>
      </c>
      <c r="K221" s="331">
        <f t="shared" si="173"/>
        <v>-0.03612716763</v>
      </c>
      <c r="L221" s="331">
        <f t="shared" si="173"/>
        <v>-0.03303254033</v>
      </c>
      <c r="M221" s="331">
        <f t="shared" si="173"/>
        <v>-0.02312395396</v>
      </c>
      <c r="N221" s="331">
        <f t="shared" si="173"/>
        <v>1.387215171</v>
      </c>
      <c r="O221" s="331">
        <f t="shared" si="173"/>
        <v>0.2713400095</v>
      </c>
      <c r="P221" s="331">
        <f t="shared" si="173"/>
        <v>0.2006924518</v>
      </c>
      <c r="Q221" s="332">
        <v>-0.22</v>
      </c>
      <c r="R221" s="332">
        <v>-0.22</v>
      </c>
      <c r="S221" s="332">
        <v>-0.22</v>
      </c>
      <c r="T221" s="332">
        <v>-0.22</v>
      </c>
      <c r="U221" s="332">
        <v>-0.22</v>
      </c>
      <c r="V221" s="8"/>
    </row>
    <row r="222" ht="15.75" customHeight="1" outlineLevel="1">
      <c r="A222" s="268"/>
      <c r="B222" s="269" t="s">
        <v>165</v>
      </c>
      <c r="C222" s="269"/>
      <c r="D222" s="270"/>
      <c r="E222" s="270"/>
      <c r="F222" s="270"/>
      <c r="G222" s="270"/>
      <c r="H222" s="270"/>
      <c r="I222" s="270"/>
      <c r="J222" s="271"/>
      <c r="K222" s="271"/>
      <c r="L222" s="271"/>
      <c r="M222" s="271"/>
      <c r="N222" s="271"/>
      <c r="O222" s="271"/>
      <c r="P222" s="271"/>
      <c r="Q222" s="271"/>
      <c r="R222" s="271"/>
      <c r="S222" s="271"/>
      <c r="T222" s="271"/>
      <c r="U222" s="271"/>
      <c r="V222" s="277"/>
    </row>
    <row r="223" ht="15.75" customHeight="1" outlineLevel="1">
      <c r="A223" s="268"/>
      <c r="B223" s="269" t="s">
        <v>166</v>
      </c>
      <c r="C223" s="269"/>
      <c r="D223" s="270"/>
      <c r="E223" s="270"/>
      <c r="F223" s="270"/>
      <c r="G223" s="270"/>
      <c r="H223" s="270"/>
      <c r="I223" s="270"/>
      <c r="J223" s="271"/>
      <c r="K223" s="271">
        <f t="shared" ref="K223:N223" si="174">K183/K154</f>
        <v>0</v>
      </c>
      <c r="L223" s="271">
        <f t="shared" si="174"/>
        <v>0</v>
      </c>
      <c r="M223" s="271">
        <f t="shared" si="174"/>
        <v>0</v>
      </c>
      <c r="N223" s="271">
        <f t="shared" si="174"/>
        <v>0</v>
      </c>
      <c r="O223" s="333">
        <v>0.0</v>
      </c>
      <c r="P223" s="333">
        <v>0.0</v>
      </c>
      <c r="Q223" s="333">
        <v>0.0</v>
      </c>
      <c r="R223" s="333">
        <v>0.0</v>
      </c>
      <c r="S223" s="333">
        <v>0.0</v>
      </c>
      <c r="T223" s="333">
        <v>0.0</v>
      </c>
      <c r="U223" s="333">
        <v>0.0</v>
      </c>
      <c r="V223" s="8"/>
    </row>
    <row r="224" ht="15.75" customHeight="1" outlineLevel="1">
      <c r="A224" s="268"/>
      <c r="B224" s="269" t="s">
        <v>167</v>
      </c>
      <c r="C224" s="269"/>
      <c r="D224" s="270"/>
      <c r="E224" s="270"/>
      <c r="F224" s="270"/>
      <c r="G224" s="270"/>
      <c r="H224" s="270"/>
      <c r="I224" s="270"/>
      <c r="J224" s="271">
        <f t="shared" ref="J224:P224" si="175">J184/J7</f>
        <v>0.0002686342634</v>
      </c>
      <c r="K224" s="271">
        <f t="shared" si="175"/>
        <v>0.0002121730767</v>
      </c>
      <c r="L224" s="271">
        <f t="shared" si="175"/>
        <v>0.001721630896</v>
      </c>
      <c r="M224" s="271">
        <f t="shared" si="175"/>
        <v>0.000008479678451</v>
      </c>
      <c r="N224" s="271">
        <f t="shared" si="175"/>
        <v>0.002950029586</v>
      </c>
      <c r="O224" s="271">
        <f t="shared" si="175"/>
        <v>-0.0008228195283</v>
      </c>
      <c r="P224" s="271">
        <f t="shared" si="175"/>
        <v>-0.001683880341</v>
      </c>
      <c r="Q224" s="271">
        <f t="shared" ref="Q224:U224" si="176">P224</f>
        <v>-0.001683880341</v>
      </c>
      <c r="R224" s="271">
        <f t="shared" si="176"/>
        <v>-0.001683880341</v>
      </c>
      <c r="S224" s="271">
        <f t="shared" si="176"/>
        <v>-0.001683880341</v>
      </c>
      <c r="T224" s="271">
        <f t="shared" si="176"/>
        <v>-0.001683880341</v>
      </c>
      <c r="U224" s="271">
        <f t="shared" si="176"/>
        <v>-0.001683880341</v>
      </c>
      <c r="V224" s="8"/>
    </row>
    <row r="225" ht="15.75" customHeight="1" outlineLevel="1">
      <c r="A225" s="268"/>
      <c r="B225" s="269" t="s">
        <v>168</v>
      </c>
      <c r="C225" s="269"/>
      <c r="D225" s="270"/>
      <c r="E225" s="270"/>
      <c r="F225" s="270"/>
      <c r="G225" s="270"/>
      <c r="H225" s="270"/>
      <c r="I225" s="270"/>
      <c r="J225" s="271">
        <f t="shared" ref="J225:O225" si="177">J175/J7</f>
        <v>0</v>
      </c>
      <c r="K225" s="271">
        <f t="shared" si="177"/>
        <v>0</v>
      </c>
      <c r="L225" s="271">
        <f t="shared" si="177"/>
        <v>-0.0004187750829</v>
      </c>
      <c r="M225" s="271">
        <f t="shared" si="177"/>
        <v>-0.002806773567</v>
      </c>
      <c r="N225" s="271">
        <f t="shared" si="177"/>
        <v>-0.00003430266961</v>
      </c>
      <c r="O225" s="271">
        <f t="shared" si="177"/>
        <v>-0.0001704941365</v>
      </c>
      <c r="P225" s="271">
        <v>0.0</v>
      </c>
      <c r="Q225" s="271">
        <v>0.0</v>
      </c>
      <c r="R225" s="271">
        <v>0.0</v>
      </c>
      <c r="S225" s="271">
        <v>0.0</v>
      </c>
      <c r="T225" s="271">
        <v>0.0</v>
      </c>
      <c r="U225" s="271">
        <v>0.0</v>
      </c>
      <c r="V225" s="8"/>
    </row>
    <row r="226" ht="15.75" customHeight="1" outlineLevel="1">
      <c r="A226" s="268"/>
      <c r="B226" s="319" t="s">
        <v>169</v>
      </c>
      <c r="C226" s="319"/>
      <c r="D226" s="320"/>
      <c r="E226" s="320"/>
      <c r="F226" s="320"/>
      <c r="G226" s="320"/>
      <c r="H226" s="320"/>
      <c r="I226" s="320"/>
      <c r="J226" s="321"/>
      <c r="K226" s="321"/>
      <c r="L226" s="321"/>
      <c r="M226" s="321"/>
      <c r="N226" s="321"/>
      <c r="O226" s="334"/>
      <c r="P226" s="334"/>
      <c r="Q226" s="335">
        <f t="shared" ref="Q226:U226" si="178">Q182/J251</f>
        <v>-75</v>
      </c>
      <c r="R226" s="335">
        <f t="shared" si="178"/>
        <v>-40</v>
      </c>
      <c r="S226" s="335">
        <f t="shared" si="178"/>
        <v>-37.5</v>
      </c>
      <c r="T226" s="335">
        <f t="shared" si="178"/>
        <v>-34.09090909</v>
      </c>
      <c r="U226" s="335">
        <f t="shared" si="178"/>
        <v>-31.57894737</v>
      </c>
      <c r="V226" s="8"/>
    </row>
    <row r="227" ht="15.75" customHeight="1" outlineLevel="1">
      <c r="A227" s="268"/>
      <c r="B227" s="329" t="s">
        <v>170</v>
      </c>
      <c r="C227" s="329"/>
      <c r="D227" s="330"/>
      <c r="E227" s="330"/>
      <c r="F227" s="330"/>
      <c r="G227" s="330"/>
      <c r="H227" s="330"/>
      <c r="I227" s="330"/>
      <c r="J227" s="331">
        <f t="shared" ref="J227:O227" si="179">J188/J7</f>
        <v>-0.000001253626563</v>
      </c>
      <c r="K227" s="331">
        <f t="shared" si="179"/>
        <v>0.000001697384613</v>
      </c>
      <c r="L227" s="331">
        <f t="shared" si="179"/>
        <v>-0.0000002326528238</v>
      </c>
      <c r="M227" s="331">
        <f t="shared" si="179"/>
        <v>-0.0000002543903535</v>
      </c>
      <c r="N227" s="331">
        <f t="shared" si="179"/>
        <v>-0.000002829970242</v>
      </c>
      <c r="O227" s="331">
        <f t="shared" si="179"/>
        <v>0.000001037790396</v>
      </c>
      <c r="P227" s="331"/>
      <c r="Q227" s="331" t="str">
        <f t="shared" ref="Q227:R227" si="180">P227</f>
        <v/>
      </c>
      <c r="R227" s="331" t="str">
        <f t="shared" si="180"/>
        <v/>
      </c>
      <c r="S227" s="333"/>
      <c r="T227" s="336"/>
      <c r="U227" s="336"/>
      <c r="V227" s="8"/>
    </row>
    <row r="228" ht="15.75" customHeight="1" outlineLevel="1">
      <c r="A228" s="268"/>
      <c r="B228" s="269"/>
      <c r="C228" s="269"/>
      <c r="D228" s="270"/>
      <c r="E228" s="270"/>
      <c r="F228" s="270"/>
      <c r="G228" s="270"/>
      <c r="H228" s="270"/>
      <c r="I228" s="270"/>
      <c r="J228" s="271"/>
      <c r="K228" s="271"/>
      <c r="L228" s="271"/>
      <c r="M228" s="271"/>
      <c r="N228" s="271"/>
      <c r="O228" s="333"/>
      <c r="P228" s="333"/>
      <c r="Q228" s="333"/>
      <c r="R228" s="333"/>
      <c r="S228" s="333"/>
      <c r="T228" s="336"/>
      <c r="U228" s="336"/>
      <c r="V228" s="8"/>
    </row>
    <row r="229" ht="15.75" customHeight="1" outlineLevel="1">
      <c r="A229" s="268"/>
      <c r="B229" s="269"/>
      <c r="C229" s="269"/>
      <c r="D229" s="270"/>
      <c r="E229" s="270"/>
      <c r="F229" s="270"/>
      <c r="G229" s="270"/>
      <c r="H229" s="270"/>
      <c r="I229" s="270"/>
      <c r="J229" s="271"/>
      <c r="K229" s="271"/>
      <c r="L229" s="271"/>
      <c r="M229" s="271"/>
      <c r="N229" s="271"/>
      <c r="O229" s="333"/>
      <c r="P229" s="333"/>
      <c r="Q229" s="333"/>
      <c r="R229" s="333"/>
      <c r="S229" s="333"/>
      <c r="T229" s="336"/>
      <c r="U229" s="336"/>
      <c r="V229" s="8"/>
    </row>
    <row r="230" ht="15.75" customHeight="1">
      <c r="A230" s="337"/>
      <c r="B230" s="338" t="s">
        <v>171</v>
      </c>
      <c r="C230" s="15"/>
      <c r="D230" s="15"/>
      <c r="E230" s="15"/>
      <c r="F230" s="15"/>
      <c r="G230" s="15"/>
      <c r="H230" s="15"/>
      <c r="I230" s="15"/>
      <c r="J230" s="15"/>
      <c r="K230" s="15"/>
      <c r="L230" s="15"/>
      <c r="M230" s="15"/>
      <c r="N230" s="15"/>
      <c r="O230" s="15"/>
      <c r="P230" s="15"/>
      <c r="Q230" s="15"/>
      <c r="R230" s="15"/>
      <c r="S230" s="15"/>
      <c r="T230" s="337"/>
      <c r="U230" s="337"/>
      <c r="V230" s="8"/>
    </row>
    <row r="231" ht="15.75" customHeight="1">
      <c r="A231" s="16"/>
      <c r="B231" s="16"/>
      <c r="C231" s="16"/>
      <c r="D231" s="36"/>
      <c r="E231" s="36"/>
      <c r="F231" s="36"/>
      <c r="G231" s="36"/>
      <c r="H231" s="36"/>
      <c r="I231" s="36"/>
      <c r="J231" s="36"/>
      <c r="K231" s="36"/>
      <c r="L231" s="36"/>
      <c r="M231" s="36"/>
      <c r="N231" s="36"/>
      <c r="O231" s="36"/>
      <c r="P231" s="36"/>
      <c r="Q231" s="36"/>
      <c r="R231" s="36"/>
      <c r="S231" s="36"/>
      <c r="T231" s="36"/>
      <c r="U231" s="36"/>
      <c r="V231" s="8"/>
    </row>
    <row r="232" ht="15.75" customHeight="1">
      <c r="A232" s="42"/>
      <c r="B232" s="339"/>
      <c r="C232" s="340" t="s">
        <v>172</v>
      </c>
      <c r="D232" s="341"/>
      <c r="E232" s="341"/>
      <c r="F232" s="341"/>
      <c r="G232" s="341"/>
      <c r="H232" s="341"/>
      <c r="I232" s="341"/>
      <c r="J232" s="342" t="s">
        <v>173</v>
      </c>
      <c r="K232" s="343"/>
      <c r="L232" s="342" t="s">
        <v>34</v>
      </c>
      <c r="M232" s="42"/>
      <c r="N232" s="344" t="s">
        <v>174</v>
      </c>
      <c r="O232" s="345"/>
      <c r="P232" s="345"/>
      <c r="Q232" s="345"/>
      <c r="R232" s="345"/>
      <c r="S232" s="345"/>
      <c r="T232" s="345"/>
      <c r="U232" s="345"/>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row>
    <row r="233" ht="15.75" customHeight="1">
      <c r="A233" s="42"/>
      <c r="B233" s="339"/>
      <c r="C233" s="42" t="s">
        <v>175</v>
      </c>
      <c r="D233" s="42"/>
      <c r="E233" s="42"/>
      <c r="F233" s="42"/>
      <c r="G233" s="42"/>
      <c r="H233" s="42"/>
      <c r="I233" s="42"/>
      <c r="J233" s="346">
        <f>J242/U72</f>
        <v>30.15298207</v>
      </c>
      <c r="K233" s="347"/>
      <c r="L233" s="346">
        <f>((J242+J239)*U68)/U40</f>
        <v>26.35688374</v>
      </c>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row>
    <row r="234" ht="15.75" customHeight="1">
      <c r="A234" s="42"/>
      <c r="B234" s="339"/>
      <c r="C234" s="42" t="s">
        <v>176</v>
      </c>
      <c r="D234" s="42"/>
      <c r="E234" s="42"/>
      <c r="F234" s="42"/>
      <c r="G234" s="42"/>
      <c r="H234" s="42"/>
      <c r="I234" s="42"/>
      <c r="J234" s="348"/>
      <c r="K234" s="339"/>
      <c r="L234" s="349"/>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row>
    <row r="235" ht="15.75" customHeight="1">
      <c r="A235" s="42"/>
      <c r="B235" s="339"/>
      <c r="C235" s="42" t="s">
        <v>177</v>
      </c>
      <c r="D235" s="42"/>
      <c r="E235" s="42"/>
      <c r="F235" s="42"/>
      <c r="G235" s="42"/>
      <c r="H235" s="42"/>
      <c r="I235" s="42"/>
      <c r="J235" s="348"/>
      <c r="K235" s="339"/>
      <c r="L235" s="349"/>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row>
    <row r="236" ht="15.75" customHeight="1">
      <c r="A236" s="42"/>
      <c r="B236" s="339"/>
      <c r="C236" s="42" t="s">
        <v>178</v>
      </c>
      <c r="D236" s="42"/>
      <c r="E236" s="42"/>
      <c r="F236" s="42"/>
      <c r="G236" s="42"/>
      <c r="H236" s="42"/>
      <c r="I236" s="42"/>
      <c r="J236" s="350"/>
      <c r="K236" s="351"/>
      <c r="L236" s="35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row>
    <row r="237" ht="15.75" customHeight="1">
      <c r="A237" s="42"/>
      <c r="B237" s="339"/>
      <c r="C237" s="42" t="s">
        <v>179</v>
      </c>
      <c r="D237" s="42"/>
      <c r="E237" s="42"/>
      <c r="F237" s="42"/>
      <c r="G237" s="42"/>
      <c r="H237" s="42"/>
      <c r="I237" s="42"/>
      <c r="J237" s="348"/>
      <c r="K237" s="339"/>
      <c r="L237" s="348"/>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row>
    <row r="238" ht="15.75" customHeight="1">
      <c r="A238" s="42"/>
      <c r="B238" s="339"/>
      <c r="C238" s="42"/>
      <c r="D238" s="42"/>
      <c r="E238" s="42"/>
      <c r="F238" s="42"/>
      <c r="G238" s="42"/>
      <c r="H238" s="42"/>
      <c r="I238" s="42"/>
      <c r="J238" s="353"/>
      <c r="K238" s="339"/>
      <c r="L238" s="339"/>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row>
    <row r="239" ht="15.75" customHeight="1">
      <c r="A239" s="42"/>
      <c r="B239" s="339"/>
      <c r="C239" s="354" t="s">
        <v>180</v>
      </c>
      <c r="D239" s="42"/>
      <c r="E239" s="42"/>
      <c r="F239" s="42"/>
      <c r="G239" s="42"/>
      <c r="H239" s="42"/>
      <c r="I239" s="42"/>
      <c r="J239" s="355">
        <f>U115/U68</f>
        <v>-0.1287520838</v>
      </c>
      <c r="K239" s="339"/>
      <c r="L239" s="339"/>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row>
    <row r="240" ht="15.75" customHeight="1">
      <c r="A240" s="42"/>
      <c r="B240" s="339"/>
      <c r="C240" s="42" t="s">
        <v>181</v>
      </c>
      <c r="D240" s="42"/>
      <c r="E240" s="42"/>
      <c r="F240" s="42"/>
      <c r="G240" s="42"/>
      <c r="H240" s="42"/>
      <c r="I240" s="42"/>
      <c r="J240" s="356">
        <v>695.0</v>
      </c>
      <c r="K240" s="339"/>
      <c r="L240" s="339"/>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row>
    <row r="241" ht="15.75" customHeight="1">
      <c r="A241" s="42"/>
      <c r="B241" s="42"/>
      <c r="C241" s="357"/>
      <c r="D241" s="357"/>
      <c r="E241" s="357"/>
      <c r="F241" s="357"/>
      <c r="G241" s="357"/>
      <c r="H241" s="357"/>
      <c r="I241" s="357"/>
      <c r="J241" s="358"/>
      <c r="K241" s="359"/>
      <c r="L241" s="359"/>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row>
    <row r="242" ht="15.75" customHeight="1">
      <c r="A242" s="42"/>
      <c r="B242" s="339"/>
      <c r="C242" s="360" t="s">
        <v>182</v>
      </c>
      <c r="D242" s="361"/>
      <c r="E242" s="361"/>
      <c r="F242" s="361"/>
      <c r="G242" s="361"/>
      <c r="H242" s="361"/>
      <c r="I242" s="361"/>
      <c r="J242" s="362">
        <f>AM283</f>
        <v>1119.330839</v>
      </c>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row>
    <row r="243" ht="15.75" customHeight="1">
      <c r="A243" s="42"/>
      <c r="B243" s="363"/>
      <c r="C243" s="360" t="s">
        <v>183</v>
      </c>
      <c r="D243" s="361"/>
      <c r="E243" s="361"/>
      <c r="F243" s="361"/>
      <c r="G243" s="361"/>
      <c r="H243" s="361"/>
      <c r="I243" s="361"/>
      <c r="J243" s="364">
        <f>J248/5</f>
        <v>0.003955338772</v>
      </c>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row>
    <row r="244" ht="15.75" customHeight="1">
      <c r="A244" s="42"/>
      <c r="B244" s="339"/>
      <c r="C244" s="360" t="s">
        <v>184</v>
      </c>
      <c r="D244" s="361"/>
      <c r="E244" s="361"/>
      <c r="F244" s="361"/>
      <c r="G244" s="361"/>
      <c r="H244" s="361"/>
      <c r="I244" s="361"/>
      <c r="J244" s="365">
        <f>(J242/J240)-100%+J248</f>
        <v>0.6303246636</v>
      </c>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row>
    <row r="245" ht="15.75" customHeight="1">
      <c r="A245" s="42"/>
      <c r="B245" s="339"/>
      <c r="C245" s="366" t="s">
        <v>185</v>
      </c>
      <c r="D245" s="367"/>
      <c r="E245" s="367"/>
      <c r="F245" s="367"/>
      <c r="G245" s="367"/>
      <c r="H245" s="367"/>
      <c r="I245" s="367"/>
      <c r="J245" s="368">
        <f>RRI(J260,J240,J242)+J243</f>
        <v>0.1304870365</v>
      </c>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row>
    <row r="246" ht="15.75" customHeight="1">
      <c r="A246" s="42"/>
      <c r="B246" s="42"/>
      <c r="C246" s="42"/>
      <c r="D246" s="42"/>
      <c r="E246" s="42"/>
      <c r="F246" s="42"/>
      <c r="G246" s="42"/>
      <c r="H246" s="42"/>
      <c r="I246" s="42"/>
      <c r="J246" s="59"/>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row>
    <row r="247" ht="15.75" customHeight="1">
      <c r="A247" s="42"/>
      <c r="B247" s="42"/>
      <c r="C247" s="369"/>
      <c r="D247" s="369"/>
      <c r="E247" s="369"/>
      <c r="F247" s="369"/>
      <c r="G247" s="369"/>
      <c r="H247" s="369"/>
      <c r="I247" s="369"/>
      <c r="J247" s="370"/>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row>
    <row r="248" ht="15.75" customHeight="1">
      <c r="A248" s="42"/>
      <c r="B248" s="363"/>
      <c r="C248" s="262" t="s">
        <v>186</v>
      </c>
      <c r="D248" s="42"/>
      <c r="E248" s="42"/>
      <c r="F248" s="42"/>
      <c r="G248" s="42"/>
      <c r="H248" s="42"/>
      <c r="I248" s="42"/>
      <c r="J248" s="371">
        <f>P310+Q310+R310+S310+T310</f>
        <v>0.01977669386</v>
      </c>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row>
    <row r="249" ht="15.75" customHeight="1">
      <c r="A249" s="42"/>
      <c r="B249" s="363"/>
      <c r="C249" s="372" t="s">
        <v>183</v>
      </c>
      <c r="D249" s="369"/>
      <c r="E249" s="369"/>
      <c r="F249" s="369"/>
      <c r="G249" s="369"/>
      <c r="H249" s="369"/>
      <c r="I249" s="369"/>
      <c r="J249" s="373">
        <f>J248/5</f>
        <v>0.003955338772</v>
      </c>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row>
    <row r="250" ht="15.75" customHeight="1">
      <c r="A250" s="42"/>
      <c r="B250" s="42"/>
      <c r="C250" s="257"/>
      <c r="D250" s="257"/>
      <c r="E250" s="257"/>
      <c r="F250" s="257"/>
      <c r="G250" s="257"/>
      <c r="H250" s="257"/>
      <c r="I250" s="257"/>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row>
    <row r="251" ht="15.75" customHeight="1">
      <c r="A251" s="42"/>
      <c r="B251" s="339"/>
      <c r="C251" s="374" t="s">
        <v>187</v>
      </c>
      <c r="D251" s="257"/>
      <c r="E251" s="257"/>
      <c r="F251" s="257"/>
      <c r="G251" s="257"/>
      <c r="H251" s="257"/>
      <c r="I251" s="257"/>
      <c r="J251" s="375">
        <v>600.0</v>
      </c>
      <c r="K251" s="376">
        <v>750.0</v>
      </c>
      <c r="L251" s="376">
        <v>800.0</v>
      </c>
      <c r="M251" s="376">
        <v>880.0</v>
      </c>
      <c r="N251" s="376">
        <v>950.0</v>
      </c>
      <c r="O251" s="377"/>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row>
    <row r="252" ht="15.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row>
    <row r="253" ht="15.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row>
    <row r="254" ht="15.75" customHeight="1">
      <c r="A254" s="42"/>
      <c r="B254" s="42"/>
      <c r="C254" s="378" t="s">
        <v>188</v>
      </c>
      <c r="D254" s="359"/>
      <c r="E254" s="359"/>
      <c r="F254" s="359"/>
      <c r="G254" s="359"/>
      <c r="H254" s="359"/>
      <c r="I254" s="359"/>
      <c r="J254" s="379">
        <v>600.0</v>
      </c>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row>
    <row r="255" ht="15.75" customHeight="1">
      <c r="A255" s="42"/>
      <c r="B255" s="42"/>
      <c r="C255" s="380" t="s">
        <v>189</v>
      </c>
      <c r="D255" s="42"/>
      <c r="E255" s="42"/>
      <c r="F255" s="42"/>
      <c r="G255" s="42"/>
      <c r="H255" s="42"/>
      <c r="I255" s="42"/>
      <c r="J255" s="381">
        <f>J254/J240-1</f>
        <v>-0.1366906475</v>
      </c>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row>
    <row r="256" ht="15.75" customHeight="1">
      <c r="A256" s="42"/>
      <c r="B256" s="42"/>
      <c r="C256" s="382" t="s">
        <v>190</v>
      </c>
      <c r="D256" s="257"/>
      <c r="E256" s="257"/>
      <c r="F256" s="257"/>
      <c r="G256" s="257"/>
      <c r="H256" s="257"/>
      <c r="I256" s="257"/>
      <c r="J256" s="383" t="s">
        <v>191</v>
      </c>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row>
    <row r="257" ht="15.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row>
    <row r="258" ht="15.75" customHeight="1">
      <c r="A258" s="384" t="s">
        <v>192</v>
      </c>
      <c r="B258" s="42"/>
      <c r="C258" s="42"/>
      <c r="D258" s="42"/>
      <c r="E258" s="42"/>
      <c r="F258" s="42"/>
      <c r="G258" s="42"/>
      <c r="H258" s="42"/>
      <c r="I258" s="42"/>
      <c r="J258" s="229"/>
      <c r="K258" s="42"/>
      <c r="L258" s="42"/>
      <c r="M258" s="42"/>
      <c r="N258" s="369"/>
      <c r="O258" s="369"/>
      <c r="P258" s="369"/>
      <c r="Q258" s="42"/>
      <c r="R258" s="385"/>
      <c r="S258" s="369"/>
      <c r="T258" s="42"/>
      <c r="U258" s="42"/>
      <c r="V258" s="42"/>
      <c r="W258" s="42"/>
      <c r="X258" s="369"/>
      <c r="Y258" s="369"/>
      <c r="Z258" s="369"/>
      <c r="AA258" s="369"/>
      <c r="AB258" s="369"/>
      <c r="AC258" s="369"/>
      <c r="AD258" s="42"/>
      <c r="AE258" s="42"/>
      <c r="AF258" s="42"/>
      <c r="AG258" s="42"/>
      <c r="AH258" s="42"/>
      <c r="AI258" s="42"/>
      <c r="AJ258" s="42"/>
      <c r="AK258" s="42"/>
      <c r="AL258" s="42"/>
      <c r="AM258" s="42"/>
      <c r="AN258" s="42"/>
      <c r="AO258" s="42"/>
      <c r="AP258" s="42"/>
      <c r="AQ258" s="42"/>
    </row>
    <row r="259" ht="15.75" customHeight="1">
      <c r="A259" s="42"/>
      <c r="B259" s="42"/>
      <c r="C259" s="42"/>
      <c r="D259" s="42"/>
      <c r="E259" s="42"/>
      <c r="F259" s="42"/>
      <c r="G259" s="42"/>
      <c r="H259" s="42"/>
      <c r="I259" s="42"/>
      <c r="J259" s="229"/>
      <c r="K259" s="42"/>
      <c r="L259" s="42"/>
      <c r="M259" s="363"/>
      <c r="N259" s="42" t="s">
        <v>193</v>
      </c>
      <c r="O259" s="42"/>
      <c r="P259" s="42"/>
      <c r="Q259" s="386"/>
      <c r="R259" s="42"/>
      <c r="S259" s="387">
        <f>U125</f>
        <v>148.930069</v>
      </c>
      <c r="T259" s="42"/>
      <c r="U259" s="42"/>
      <c r="V259" s="42"/>
      <c r="W259" s="363"/>
      <c r="X259" s="42" t="s">
        <v>194</v>
      </c>
      <c r="Y259" s="42"/>
      <c r="Z259" s="42"/>
      <c r="AA259" s="42"/>
      <c r="AB259" s="42"/>
      <c r="AC259" s="387">
        <f>U122</f>
        <v>148.8013169</v>
      </c>
      <c r="AD259" s="42"/>
      <c r="AE259" s="42"/>
      <c r="AF259" s="42"/>
      <c r="AG259" s="42"/>
      <c r="AH259" s="42"/>
      <c r="AI259" s="42"/>
      <c r="AJ259" s="42"/>
      <c r="AK259" s="42"/>
      <c r="AL259" s="42"/>
      <c r="AM259" s="229"/>
      <c r="AN259" s="42"/>
      <c r="AO259" s="42"/>
      <c r="AP259" s="42"/>
      <c r="AQ259" s="42"/>
    </row>
    <row r="260" ht="15.75" customHeight="1">
      <c r="A260" s="42"/>
      <c r="B260" s="42"/>
      <c r="C260" s="388" t="s">
        <v>195</v>
      </c>
      <c r="D260" s="389"/>
      <c r="E260" s="389"/>
      <c r="F260" s="389"/>
      <c r="G260" s="389"/>
      <c r="H260" s="389"/>
      <c r="I260" s="389"/>
      <c r="J260" s="390">
        <v>4.0</v>
      </c>
      <c r="K260" s="42"/>
      <c r="L260" s="42"/>
      <c r="M260" s="363"/>
      <c r="N260" s="262" t="s">
        <v>196</v>
      </c>
      <c r="R260" s="391"/>
      <c r="S260" s="363"/>
      <c r="T260" s="42"/>
      <c r="U260" s="42"/>
      <c r="V260" s="42"/>
      <c r="W260" s="363"/>
      <c r="X260" s="262" t="s">
        <v>196</v>
      </c>
      <c r="AB260" s="42"/>
      <c r="AC260" s="363"/>
      <c r="AD260" s="42"/>
      <c r="AE260" s="42"/>
      <c r="AF260" s="42"/>
      <c r="AG260" s="42"/>
      <c r="AH260" s="42"/>
      <c r="AL260" s="42"/>
      <c r="AM260" s="42"/>
      <c r="AN260" s="42"/>
      <c r="AO260" s="42"/>
      <c r="AP260" s="42"/>
      <c r="AQ260" s="42"/>
    </row>
    <row r="261" ht="15.75" customHeight="1">
      <c r="A261" s="42"/>
      <c r="B261" s="42"/>
      <c r="C261" s="42"/>
      <c r="D261" s="42"/>
      <c r="E261" s="42"/>
      <c r="F261" s="42"/>
      <c r="G261" s="42"/>
      <c r="H261" s="42"/>
      <c r="I261" s="42"/>
      <c r="J261" s="42"/>
      <c r="K261" s="42"/>
      <c r="L261" s="42"/>
      <c r="M261" s="363"/>
      <c r="N261" s="42" t="s">
        <v>197</v>
      </c>
      <c r="O261" s="42"/>
      <c r="P261" s="42"/>
      <c r="Q261" s="42"/>
      <c r="R261" s="392"/>
      <c r="S261" s="393">
        <f>ABS(U124)*100</f>
        <v>26.84337535</v>
      </c>
      <c r="T261" s="42"/>
      <c r="U261" s="42"/>
      <c r="V261" s="42"/>
      <c r="W261" s="363"/>
      <c r="X261" s="42" t="s">
        <v>198</v>
      </c>
      <c r="Y261" s="42"/>
      <c r="Z261" s="42"/>
      <c r="AA261" s="42"/>
      <c r="AB261" s="42"/>
      <c r="AC261" s="394">
        <f>ABS(U119)*100</f>
        <v>26.10692209</v>
      </c>
      <c r="AD261" s="42"/>
      <c r="AE261" s="42"/>
      <c r="AF261" s="42"/>
      <c r="AG261" s="42"/>
      <c r="AH261" s="42"/>
      <c r="AI261" s="42"/>
      <c r="AJ261" s="42"/>
      <c r="AK261" s="42"/>
      <c r="AL261" s="42"/>
      <c r="AM261" s="391"/>
      <c r="AN261" s="42"/>
      <c r="AO261" s="42"/>
      <c r="AP261" s="42"/>
      <c r="AQ261" s="42"/>
    </row>
    <row r="262" ht="15.75" customHeight="1">
      <c r="A262" s="42"/>
      <c r="B262" s="42"/>
      <c r="C262" s="42"/>
      <c r="D262" s="42"/>
      <c r="E262" s="42"/>
      <c r="F262" s="42"/>
      <c r="G262" s="42"/>
      <c r="H262" s="42"/>
      <c r="I262" s="42"/>
      <c r="J262" s="42"/>
      <c r="K262" s="42"/>
      <c r="L262" s="42"/>
      <c r="M262" s="363"/>
      <c r="N262" s="42" t="s">
        <v>199</v>
      </c>
      <c r="O262" s="42"/>
      <c r="P262" s="42"/>
      <c r="Q262" s="42"/>
      <c r="R262" s="42"/>
      <c r="S262" s="395">
        <v>7.0</v>
      </c>
      <c r="T262" s="42"/>
      <c r="U262" s="42"/>
      <c r="V262" s="42"/>
      <c r="W262" s="363"/>
      <c r="X262" s="42" t="s">
        <v>199</v>
      </c>
      <c r="Y262" s="42"/>
      <c r="Z262" s="42"/>
      <c r="AA262" s="42"/>
      <c r="AB262" s="42"/>
      <c r="AC262" s="396">
        <f t="shared" ref="AC262:AC264" si="181">S262</f>
        <v>7</v>
      </c>
      <c r="AD262" s="42"/>
      <c r="AE262" s="42"/>
      <c r="AF262" s="42"/>
      <c r="AG262" s="42"/>
      <c r="AH262" s="42"/>
      <c r="AI262" s="42"/>
      <c r="AJ262" s="42"/>
      <c r="AK262" s="42"/>
      <c r="AL262" s="42"/>
      <c r="AM262" s="392"/>
      <c r="AN262" s="42"/>
      <c r="AO262" s="42"/>
      <c r="AP262" s="42"/>
      <c r="AQ262" s="42"/>
    </row>
    <row r="263" ht="15.75" customHeight="1">
      <c r="A263" s="42"/>
      <c r="B263" s="42"/>
      <c r="C263" s="42"/>
      <c r="D263" s="42"/>
      <c r="E263" s="42"/>
      <c r="F263" s="42"/>
      <c r="G263" s="42"/>
      <c r="H263" s="42"/>
      <c r="I263" s="42"/>
      <c r="J263" s="42"/>
      <c r="K263" s="42"/>
      <c r="L263" s="42"/>
      <c r="M263" s="363"/>
      <c r="N263" s="42" t="s">
        <v>200</v>
      </c>
      <c r="O263" s="42"/>
      <c r="P263" s="42"/>
      <c r="Q263" s="42"/>
      <c r="R263" s="42"/>
      <c r="S263" s="395">
        <v>3.0</v>
      </c>
      <c r="T263" s="42"/>
      <c r="U263" s="42"/>
      <c r="V263" s="42"/>
      <c r="W263" s="363"/>
      <c r="X263" s="42" t="s">
        <v>200</v>
      </c>
      <c r="Y263" s="42"/>
      <c r="Z263" s="42"/>
      <c r="AA263" s="42"/>
      <c r="AB263" s="42"/>
      <c r="AC263" s="397">
        <f t="shared" si="181"/>
        <v>3</v>
      </c>
      <c r="AD263" s="42"/>
      <c r="AE263" s="42"/>
      <c r="AF263" s="42"/>
      <c r="AG263" s="42"/>
      <c r="AH263" s="42"/>
      <c r="AI263" s="42"/>
      <c r="AJ263" s="42"/>
      <c r="AK263" s="42"/>
      <c r="AL263" s="42"/>
      <c r="AM263" s="392"/>
      <c r="AN263" s="42"/>
      <c r="AO263" s="42"/>
      <c r="AP263" s="42"/>
      <c r="AQ263" s="42"/>
    </row>
    <row r="264" ht="15.75" customHeight="1">
      <c r="A264" s="42"/>
      <c r="B264" s="42"/>
      <c r="C264" s="42"/>
      <c r="D264" s="42"/>
      <c r="E264" s="42"/>
      <c r="F264" s="42"/>
      <c r="G264" s="42"/>
      <c r="H264" s="42"/>
      <c r="I264" s="42"/>
      <c r="J264" s="42"/>
      <c r="K264" s="42"/>
      <c r="L264" s="42"/>
      <c r="M264" s="363"/>
      <c r="N264" s="398" t="s">
        <v>201</v>
      </c>
      <c r="O264" s="42"/>
      <c r="P264" s="42"/>
      <c r="Q264" s="42"/>
      <c r="R264" s="59"/>
      <c r="S264" s="399">
        <v>8.0</v>
      </c>
      <c r="T264" s="42"/>
      <c r="U264" s="42"/>
      <c r="V264" s="42"/>
      <c r="W264" s="363"/>
      <c r="X264" s="398" t="s">
        <v>201</v>
      </c>
      <c r="Y264" s="42"/>
      <c r="Z264" s="42"/>
      <c r="AA264" s="42"/>
      <c r="AB264" s="42"/>
      <c r="AC264" s="399">
        <f t="shared" si="181"/>
        <v>8</v>
      </c>
      <c r="AD264" s="42"/>
      <c r="AE264" s="42"/>
      <c r="AF264" s="42"/>
      <c r="AG264" s="42"/>
      <c r="AH264" s="42"/>
      <c r="AI264" s="42"/>
      <c r="AJ264" s="42"/>
      <c r="AK264" s="42"/>
      <c r="AL264" s="42"/>
      <c r="AM264" s="42"/>
      <c r="AN264" s="42"/>
      <c r="AO264" s="42"/>
      <c r="AP264" s="42"/>
      <c r="AQ264" s="42"/>
    </row>
    <row r="265" ht="15.75" customHeight="1">
      <c r="A265" s="42"/>
      <c r="B265" s="42"/>
      <c r="C265" s="42"/>
      <c r="D265" s="42"/>
      <c r="E265" s="42"/>
      <c r="F265" s="42"/>
      <c r="G265" s="42"/>
      <c r="H265" s="42"/>
      <c r="I265" s="42"/>
      <c r="J265" s="42"/>
      <c r="K265" s="42"/>
      <c r="L265" s="42"/>
      <c r="M265" s="363"/>
      <c r="N265" s="400" t="s">
        <v>202</v>
      </c>
      <c r="O265" s="42"/>
      <c r="P265" s="42"/>
      <c r="Q265" s="42"/>
      <c r="R265" s="392"/>
      <c r="S265" s="399">
        <v>0.85</v>
      </c>
      <c r="T265" s="42"/>
      <c r="U265" s="42"/>
      <c r="V265" s="42"/>
      <c r="W265" s="363"/>
      <c r="X265" s="400" t="s">
        <v>202</v>
      </c>
      <c r="Y265" s="42"/>
      <c r="Z265" s="42"/>
      <c r="AA265" s="42"/>
      <c r="AB265" s="42"/>
      <c r="AC265" s="399">
        <v>0.85</v>
      </c>
      <c r="AD265" s="42"/>
      <c r="AE265" s="42"/>
      <c r="AF265" s="42"/>
      <c r="AG265" s="42"/>
      <c r="AH265" s="42"/>
      <c r="AI265" s="42"/>
      <c r="AJ265" s="42"/>
      <c r="AK265" s="42"/>
      <c r="AL265" s="42"/>
      <c r="AM265" s="42"/>
      <c r="AN265" s="42"/>
      <c r="AO265" s="42"/>
      <c r="AP265" s="42"/>
      <c r="AQ265" s="42"/>
    </row>
    <row r="266" ht="15.75" customHeight="1">
      <c r="A266" s="42"/>
      <c r="B266" s="42"/>
      <c r="C266" s="42"/>
      <c r="D266" s="42"/>
      <c r="E266" s="42"/>
      <c r="F266" s="42"/>
      <c r="G266" s="42"/>
      <c r="H266" s="42"/>
      <c r="I266" s="42"/>
      <c r="J266" s="42"/>
      <c r="K266" s="42"/>
      <c r="L266" s="42"/>
      <c r="M266" s="363"/>
      <c r="N266" s="401" t="s">
        <v>203</v>
      </c>
      <c r="O266" s="42"/>
      <c r="P266" s="42"/>
      <c r="Q266" s="42"/>
      <c r="R266" s="392"/>
      <c r="S266" s="402">
        <f>(Q196+R196+S196+T196+U196)/5</f>
        <v>0.2743632947</v>
      </c>
      <c r="T266" s="42"/>
      <c r="U266" s="42"/>
      <c r="V266" s="42"/>
      <c r="W266" s="363"/>
      <c r="X266" s="401" t="s">
        <v>203</v>
      </c>
      <c r="Y266" s="42"/>
      <c r="Z266" s="42"/>
      <c r="AA266" s="42"/>
      <c r="AB266" s="42"/>
      <c r="AC266" s="402">
        <f>S266</f>
        <v>0.2743632947</v>
      </c>
      <c r="AD266" s="42"/>
      <c r="AE266" s="42"/>
      <c r="AF266" s="42"/>
      <c r="AG266" s="42"/>
      <c r="AH266" s="42"/>
      <c r="AI266" s="42"/>
      <c r="AJ266" s="42"/>
      <c r="AK266" s="42"/>
      <c r="AL266" s="42"/>
      <c r="AM266" s="59"/>
      <c r="AN266" s="42"/>
      <c r="AO266" s="42"/>
      <c r="AP266" s="42"/>
      <c r="AQ266" s="42"/>
    </row>
    <row r="267" ht="15.75" customHeight="1">
      <c r="A267" s="42"/>
      <c r="B267" s="42"/>
      <c r="C267" s="42"/>
      <c r="D267" s="42"/>
      <c r="E267" s="42"/>
      <c r="F267" s="42"/>
      <c r="G267" s="42"/>
      <c r="H267" s="42"/>
      <c r="I267" s="42"/>
      <c r="J267" s="42"/>
      <c r="K267" s="42"/>
      <c r="L267" s="42"/>
      <c r="M267" s="363"/>
      <c r="N267" s="403" t="s">
        <v>204</v>
      </c>
      <c r="Q267" s="42"/>
      <c r="R267" s="392"/>
      <c r="S267" s="404">
        <f>(((S261-S262)/(S264-S262))*0.3)+(((S261-S263)/(S264-S263))*0.7)</f>
        <v>9.291085154</v>
      </c>
      <c r="T267" s="42"/>
      <c r="U267" s="42"/>
      <c r="V267" s="42"/>
      <c r="W267" s="363"/>
      <c r="X267" s="403" t="s">
        <v>204</v>
      </c>
      <c r="AA267" s="42"/>
      <c r="AB267" s="42"/>
      <c r="AC267" s="404">
        <f>((((AC261-AC262)/(AC264-AC262))*(1+U82))*0.3)+((((AC261-AC263)/(AC264-AC263))*(1+U82))*0.7)</f>
        <v>7.801329776</v>
      </c>
      <c r="AD267" s="42"/>
      <c r="AE267" s="42"/>
      <c r="AF267" s="42"/>
      <c r="AG267" s="42"/>
      <c r="AH267" s="42"/>
      <c r="AK267" s="42"/>
      <c r="AL267" s="42"/>
      <c r="AM267" s="392"/>
      <c r="AN267" s="42"/>
      <c r="AO267" s="42"/>
      <c r="AP267" s="42"/>
      <c r="AQ267" s="42"/>
    </row>
    <row r="268" ht="15.75" customHeight="1">
      <c r="A268" s="42"/>
      <c r="B268" s="42"/>
      <c r="C268" s="42"/>
      <c r="D268" s="42"/>
      <c r="E268" s="42"/>
      <c r="F268" s="42"/>
      <c r="G268" s="42"/>
      <c r="H268" s="42"/>
      <c r="I268" s="42"/>
      <c r="J268" s="42"/>
      <c r="K268" s="42"/>
      <c r="L268" s="42"/>
      <c r="M268" s="363"/>
      <c r="N268" s="262" t="s">
        <v>205</v>
      </c>
      <c r="R268" s="377"/>
      <c r="S268" s="397">
        <f>S267*S265</f>
        <v>7.897422381</v>
      </c>
      <c r="T268" s="42"/>
      <c r="U268" s="42"/>
      <c r="V268" s="42"/>
      <c r="W268" s="363"/>
      <c r="X268" s="262" t="s">
        <v>205</v>
      </c>
      <c r="AB268" s="42"/>
      <c r="AC268" s="397">
        <f>AC267*AC265</f>
        <v>6.63113031</v>
      </c>
      <c r="AD268" s="42"/>
      <c r="AE268" s="42"/>
      <c r="AF268" s="42"/>
      <c r="AG268" s="42"/>
      <c r="AH268" s="42"/>
      <c r="AL268" s="42"/>
      <c r="AM268" s="392"/>
      <c r="AN268" s="42"/>
      <c r="AO268" s="42"/>
      <c r="AP268" s="42"/>
      <c r="AQ268" s="42"/>
    </row>
    <row r="269" ht="15.75" customHeight="1">
      <c r="A269" s="42"/>
      <c r="B269" s="42"/>
      <c r="C269" s="42"/>
      <c r="D269" s="42"/>
      <c r="E269" s="42"/>
      <c r="F269" s="42"/>
      <c r="G269" s="42"/>
      <c r="H269" s="42"/>
      <c r="I269" s="42"/>
      <c r="J269" s="42"/>
      <c r="K269" s="42"/>
      <c r="L269" s="42"/>
      <c r="M269" s="363"/>
      <c r="N269" s="374" t="s">
        <v>206</v>
      </c>
      <c r="O269" s="405"/>
      <c r="P269" s="405"/>
      <c r="Q269" s="405"/>
      <c r="R269" s="240"/>
      <c r="S269" s="406">
        <f>S267*0.8</f>
        <v>7.432868123</v>
      </c>
      <c r="T269" s="42"/>
      <c r="U269" s="42"/>
      <c r="V269" s="42"/>
      <c r="W269" s="363"/>
      <c r="X269" s="374" t="s">
        <v>206</v>
      </c>
      <c r="Y269" s="405"/>
      <c r="Z269" s="405"/>
      <c r="AA269" s="405"/>
      <c r="AB269" s="257"/>
      <c r="AC269" s="406">
        <f>AC267*0.8</f>
        <v>6.241063821</v>
      </c>
      <c r="AD269" s="42"/>
      <c r="AE269" s="42"/>
      <c r="AF269" s="42"/>
      <c r="AG269" s="42"/>
      <c r="AH269" s="42"/>
      <c r="AL269" s="42"/>
      <c r="AM269" s="392"/>
      <c r="AN269" s="42"/>
      <c r="AO269" s="42"/>
      <c r="AP269" s="42"/>
      <c r="AQ269" s="42"/>
    </row>
    <row r="270" ht="15.75" customHeight="1">
      <c r="A270" s="42"/>
      <c r="B270" s="42"/>
      <c r="C270" s="42"/>
      <c r="D270" s="42"/>
      <c r="E270" s="42"/>
      <c r="F270" s="42"/>
      <c r="G270" s="42"/>
      <c r="H270" s="42"/>
      <c r="I270" s="42"/>
      <c r="J270" s="42"/>
      <c r="K270" s="42"/>
      <c r="L270" s="42"/>
      <c r="M270" s="42"/>
      <c r="N270" s="42"/>
      <c r="O270" s="42"/>
      <c r="P270" s="42"/>
      <c r="Q270" s="42"/>
      <c r="R270" s="229"/>
      <c r="S270" s="377"/>
      <c r="T270" s="42"/>
      <c r="U270" s="42"/>
      <c r="V270" s="42"/>
      <c r="W270" s="42"/>
      <c r="X270" s="42"/>
      <c r="Y270" s="42"/>
      <c r="Z270" s="42"/>
      <c r="AA270" s="42"/>
      <c r="AB270" s="42"/>
      <c r="AC270" s="377"/>
      <c r="AD270" s="42"/>
      <c r="AE270" s="42"/>
      <c r="AF270" s="42"/>
      <c r="AG270" s="42"/>
      <c r="AH270" s="42"/>
      <c r="AI270" s="42"/>
      <c r="AJ270" s="42"/>
      <c r="AK270" s="42"/>
      <c r="AL270" s="42"/>
      <c r="AM270" s="377"/>
      <c r="AN270" s="42"/>
      <c r="AO270" s="42"/>
      <c r="AP270" s="42"/>
      <c r="AQ270" s="42"/>
    </row>
    <row r="271" ht="15.75" customHeight="1">
      <c r="A271" s="42"/>
      <c r="B271" s="42"/>
      <c r="C271" s="42"/>
      <c r="D271" s="42"/>
      <c r="E271" s="42"/>
      <c r="F271" s="42"/>
      <c r="G271" s="42"/>
      <c r="H271" s="42"/>
      <c r="I271" s="42"/>
      <c r="J271" s="42"/>
      <c r="K271" s="42"/>
      <c r="L271" s="42"/>
      <c r="M271" s="42"/>
      <c r="N271" s="42"/>
      <c r="O271" s="42"/>
      <c r="P271" s="42"/>
      <c r="Q271" s="42"/>
      <c r="R271" s="59"/>
      <c r="S271" s="229"/>
      <c r="T271" s="42"/>
      <c r="U271" s="42"/>
      <c r="V271" s="42"/>
      <c r="W271" s="42"/>
      <c r="X271" s="42"/>
      <c r="Y271" s="42"/>
      <c r="Z271" s="42"/>
      <c r="AA271" s="42"/>
      <c r="AB271" s="42"/>
      <c r="AC271" s="229"/>
      <c r="AD271" s="42"/>
      <c r="AE271" s="42"/>
      <c r="AF271" s="42"/>
      <c r="AG271" s="42"/>
      <c r="AH271" s="42"/>
      <c r="AI271" s="42"/>
      <c r="AJ271" s="42"/>
      <c r="AK271" s="42"/>
      <c r="AL271" s="42"/>
      <c r="AM271" s="229"/>
      <c r="AN271" s="42"/>
      <c r="AO271" s="42"/>
      <c r="AP271" s="42"/>
      <c r="AQ271" s="42"/>
    </row>
    <row r="272" ht="15.75" customHeight="1">
      <c r="A272" s="42"/>
      <c r="B272" s="42"/>
      <c r="C272" s="42"/>
      <c r="D272" s="42"/>
      <c r="E272" s="42"/>
      <c r="F272" s="42"/>
      <c r="G272" s="42"/>
      <c r="H272" s="42"/>
      <c r="I272" s="42"/>
      <c r="J272" s="42"/>
      <c r="K272" s="42"/>
      <c r="L272" s="42"/>
      <c r="M272" s="42"/>
      <c r="N272" s="407" t="s">
        <v>207</v>
      </c>
      <c r="R272" s="408"/>
      <c r="S272" s="409">
        <f>S259*S267</f>
        <v>1383.721953</v>
      </c>
      <c r="T272" s="42"/>
      <c r="U272" s="42"/>
      <c r="V272" s="42"/>
      <c r="W272" s="42"/>
      <c r="X272" s="407" t="s">
        <v>207</v>
      </c>
      <c r="AB272" s="410"/>
      <c r="AC272" s="409">
        <f>AC259*AC267</f>
        <v>1160.848144</v>
      </c>
      <c r="AD272" s="42"/>
      <c r="AE272" s="42"/>
      <c r="AF272" s="42"/>
      <c r="AG272" s="42"/>
      <c r="AH272" s="407" t="s">
        <v>207</v>
      </c>
      <c r="AL272" s="410"/>
      <c r="AM272" s="409">
        <f>(AC272*0.3)+(S272*0.7)</f>
        <v>1316.859811</v>
      </c>
      <c r="AN272" s="42"/>
      <c r="AO272" s="42"/>
      <c r="AP272" s="42"/>
      <c r="AQ272" s="42"/>
    </row>
    <row r="273" ht="15.75" customHeight="1">
      <c r="A273" s="42"/>
      <c r="B273" s="42"/>
      <c r="C273" s="42"/>
      <c r="D273" s="42"/>
      <c r="E273" s="42"/>
      <c r="F273" s="42"/>
      <c r="G273" s="42"/>
      <c r="H273" s="42"/>
      <c r="I273" s="42"/>
      <c r="J273" s="42"/>
      <c r="K273" s="42"/>
      <c r="L273" s="42"/>
      <c r="M273" s="42"/>
      <c r="N273" s="42" t="s">
        <v>208</v>
      </c>
      <c r="O273" s="42"/>
      <c r="P273" s="42"/>
      <c r="Q273" s="42"/>
      <c r="R273" s="59"/>
      <c r="S273" s="411">
        <f>S272/J240-100%</f>
        <v>0.990966839</v>
      </c>
      <c r="T273" s="42"/>
      <c r="U273" s="42"/>
      <c r="V273" s="42"/>
      <c r="W273" s="42"/>
      <c r="X273" s="42" t="s">
        <v>208</v>
      </c>
      <c r="Y273" s="42"/>
      <c r="Z273" s="42"/>
      <c r="AA273" s="42"/>
      <c r="AB273" s="42"/>
      <c r="AC273" s="411">
        <f>AC272/J240-100%</f>
        <v>0.6702850999</v>
      </c>
      <c r="AD273" s="42"/>
      <c r="AE273" s="42"/>
      <c r="AF273" s="42"/>
      <c r="AG273" s="42"/>
      <c r="AH273" s="42" t="s">
        <v>208</v>
      </c>
      <c r="AI273" s="42"/>
      <c r="AJ273" s="42"/>
      <c r="AK273" s="42"/>
      <c r="AL273" s="42"/>
      <c r="AM273" s="411">
        <f>AM272/J240-100%</f>
        <v>0.8947623173</v>
      </c>
      <c r="AN273" s="42"/>
      <c r="AO273" s="42"/>
      <c r="AP273" s="42"/>
      <c r="AQ273" s="42"/>
    </row>
    <row r="274" ht="15.75" customHeight="1">
      <c r="A274" s="42"/>
      <c r="B274" s="42"/>
      <c r="C274" s="42"/>
      <c r="D274" s="42"/>
      <c r="E274" s="42"/>
      <c r="F274" s="42"/>
      <c r="G274" s="42"/>
      <c r="H274" s="42"/>
      <c r="I274" s="42"/>
      <c r="J274" s="42"/>
      <c r="K274" s="42"/>
      <c r="L274" s="42"/>
      <c r="M274" s="42"/>
      <c r="N274" s="412" t="s">
        <v>209</v>
      </c>
      <c r="P274" s="413"/>
      <c r="Q274" s="413"/>
      <c r="R274" s="414"/>
      <c r="S274" s="415">
        <f>RRI(J260,J240,S272)</f>
        <v>0.1878620473</v>
      </c>
      <c r="T274" s="42"/>
      <c r="U274" s="42"/>
      <c r="V274" s="42"/>
      <c r="W274" s="42"/>
      <c r="X274" s="412" t="s">
        <v>209</v>
      </c>
      <c r="Z274" s="413"/>
      <c r="AA274" s="413"/>
      <c r="AB274" s="413"/>
      <c r="AC274" s="415">
        <f>RRI(J260,J240,AC272)</f>
        <v>0.1368355651</v>
      </c>
      <c r="AD274" s="42"/>
      <c r="AE274" s="42"/>
      <c r="AF274" s="42"/>
      <c r="AG274" s="42"/>
      <c r="AH274" s="412" t="s">
        <v>209</v>
      </c>
      <c r="AJ274" s="413"/>
      <c r="AK274" s="413"/>
      <c r="AL274" s="413"/>
      <c r="AM274" s="415">
        <f>RRI(J260,J240,AM272)</f>
        <v>0.1732449262</v>
      </c>
      <c r="AN274" s="42"/>
      <c r="AO274" s="42"/>
      <c r="AP274" s="42"/>
      <c r="AQ274" s="42"/>
    </row>
    <row r="275" ht="15.75" customHeight="1">
      <c r="A275" s="42"/>
      <c r="B275" s="42"/>
      <c r="C275" s="42"/>
      <c r="D275" s="42"/>
      <c r="E275" s="42"/>
      <c r="F275" s="42"/>
      <c r="G275" s="42"/>
      <c r="H275" s="42"/>
      <c r="I275" s="42"/>
      <c r="J275" s="42"/>
      <c r="K275" s="42"/>
      <c r="L275" s="42"/>
      <c r="M275" s="42"/>
      <c r="N275" s="42" t="s">
        <v>210</v>
      </c>
      <c r="O275" s="42"/>
      <c r="P275" s="42"/>
      <c r="Q275" s="42"/>
      <c r="R275" s="59"/>
      <c r="S275" s="416">
        <f>J249</f>
        <v>0.003955338772</v>
      </c>
      <c r="T275" s="42"/>
      <c r="U275" s="42"/>
      <c r="V275" s="42"/>
      <c r="W275" s="42"/>
      <c r="X275" s="42" t="s">
        <v>210</v>
      </c>
      <c r="Y275" s="42"/>
      <c r="Z275" s="42"/>
      <c r="AA275" s="42"/>
      <c r="AB275" s="42"/>
      <c r="AC275" s="416">
        <f>S275</f>
        <v>0.003955338772</v>
      </c>
      <c r="AD275" s="42"/>
      <c r="AE275" s="42"/>
      <c r="AF275" s="42"/>
      <c r="AG275" s="42"/>
      <c r="AH275" s="42" t="s">
        <v>210</v>
      </c>
      <c r="AI275" s="42"/>
      <c r="AJ275" s="42"/>
      <c r="AK275" s="42"/>
      <c r="AL275" s="42"/>
      <c r="AM275" s="416">
        <f>AC275</f>
        <v>0.003955338772</v>
      </c>
      <c r="AN275" s="42"/>
      <c r="AO275" s="42"/>
      <c r="AP275" s="42"/>
      <c r="AQ275" s="42"/>
    </row>
    <row r="276" ht="15.75" customHeight="1">
      <c r="A276" s="42"/>
      <c r="B276" s="42"/>
      <c r="C276" s="42"/>
      <c r="D276" s="42"/>
      <c r="E276" s="42"/>
      <c r="F276" s="42"/>
      <c r="G276" s="42"/>
      <c r="H276" s="42"/>
      <c r="I276" s="42"/>
      <c r="J276" s="42"/>
      <c r="K276" s="42"/>
      <c r="L276" s="42"/>
      <c r="M276" s="42"/>
      <c r="N276" s="360" t="s">
        <v>211</v>
      </c>
      <c r="O276" s="361"/>
      <c r="P276" s="361"/>
      <c r="Q276" s="361"/>
      <c r="R276" s="417"/>
      <c r="S276" s="418">
        <f>S274+S275</f>
        <v>0.191817386</v>
      </c>
      <c r="T276" s="42"/>
      <c r="U276" s="42"/>
      <c r="V276" s="42"/>
      <c r="W276" s="42"/>
      <c r="X276" s="360" t="s">
        <v>211</v>
      </c>
      <c r="Y276" s="361"/>
      <c r="Z276" s="361"/>
      <c r="AA276" s="361"/>
      <c r="AB276" s="361"/>
      <c r="AC276" s="418">
        <f>AC274+AC275</f>
        <v>0.1407909039</v>
      </c>
      <c r="AD276" s="42"/>
      <c r="AE276" s="42"/>
      <c r="AF276" s="42"/>
      <c r="AG276" s="42"/>
      <c r="AH276" s="360" t="s">
        <v>211</v>
      </c>
      <c r="AI276" s="361"/>
      <c r="AJ276" s="361"/>
      <c r="AK276" s="361"/>
      <c r="AL276" s="361"/>
      <c r="AM276" s="418">
        <f>AM274+AM275</f>
        <v>0.177200265</v>
      </c>
      <c r="AN276" s="42"/>
      <c r="AO276" s="42"/>
      <c r="AP276" s="42"/>
      <c r="AQ276" s="42"/>
    </row>
    <row r="277" ht="15.75" customHeight="1">
      <c r="A277" s="42"/>
      <c r="B277" s="42"/>
      <c r="C277" s="42"/>
      <c r="D277" s="42"/>
      <c r="E277" s="42"/>
      <c r="F277" s="42"/>
      <c r="G277" s="42"/>
      <c r="H277" s="42"/>
      <c r="I277" s="42"/>
      <c r="J277" s="42"/>
      <c r="K277" s="42"/>
      <c r="L277" s="42"/>
      <c r="M277" s="42"/>
      <c r="N277" s="42" t="s">
        <v>212</v>
      </c>
      <c r="Q277" s="42"/>
      <c r="R277" s="59"/>
      <c r="S277" s="411">
        <f>S272/J254-100%</f>
        <v>1.306203255</v>
      </c>
      <c r="T277" s="42"/>
      <c r="U277" s="42"/>
      <c r="V277" s="42"/>
      <c r="W277" s="42"/>
      <c r="X277" s="42" t="s">
        <v>213</v>
      </c>
      <c r="AA277" s="42"/>
      <c r="AB277" s="42"/>
      <c r="AC277" s="411">
        <f>AC272/J254-100%</f>
        <v>0.9347469074</v>
      </c>
      <c r="AD277" s="42"/>
      <c r="AE277" s="42"/>
      <c r="AF277" s="42"/>
      <c r="AG277" s="42"/>
      <c r="AH277" s="42" t="s">
        <v>214</v>
      </c>
      <c r="AK277" s="42"/>
      <c r="AL277" s="42"/>
      <c r="AM277" s="411">
        <f>AM272/J254-100%</f>
        <v>1.194766351</v>
      </c>
      <c r="AN277" s="42"/>
      <c r="AO277" s="42"/>
      <c r="AP277" s="42"/>
      <c r="AQ277" s="42"/>
    </row>
    <row r="278" ht="15.75" customHeight="1">
      <c r="A278" s="42"/>
      <c r="B278" s="42"/>
      <c r="C278" s="42"/>
      <c r="D278" s="42"/>
      <c r="E278" s="42"/>
      <c r="F278" s="42"/>
      <c r="G278" s="42"/>
      <c r="H278" s="42"/>
      <c r="I278" s="42"/>
      <c r="J278" s="42"/>
      <c r="K278" s="42"/>
      <c r="L278" s="42"/>
      <c r="M278" s="42"/>
      <c r="N278" s="419" t="s">
        <v>215</v>
      </c>
      <c r="P278" s="420"/>
      <c r="Q278" s="420"/>
      <c r="R278" s="421"/>
      <c r="S278" s="422">
        <f>RRI(J260,J254,S272)</f>
        <v>0.2323225488</v>
      </c>
      <c r="T278" s="42"/>
      <c r="U278" s="42"/>
      <c r="V278" s="42"/>
      <c r="W278" s="42"/>
      <c r="X278" s="419" t="s">
        <v>215</v>
      </c>
      <c r="Z278" s="420"/>
      <c r="AA278" s="420"/>
      <c r="AB278" s="420"/>
      <c r="AC278" s="422">
        <f>RRI(J260,J254,AC272)</f>
        <v>0.1793861959</v>
      </c>
      <c r="AD278" s="42"/>
      <c r="AE278" s="42"/>
      <c r="AF278" s="42"/>
      <c r="AG278" s="42"/>
      <c r="AH278" s="419" t="s">
        <v>215</v>
      </c>
      <c r="AJ278" s="420"/>
      <c r="AK278" s="420"/>
      <c r="AL278" s="420"/>
      <c r="AM278" s="422">
        <f>RRI(J260,J254,AM272)</f>
        <v>0.2171583234</v>
      </c>
      <c r="AN278" s="42"/>
      <c r="AO278" s="42"/>
      <c r="AP278" s="42"/>
      <c r="AQ278" s="42"/>
    </row>
    <row r="279" ht="15.75" customHeight="1">
      <c r="A279" s="42"/>
      <c r="B279" s="42"/>
      <c r="C279" s="42"/>
      <c r="D279" s="42"/>
      <c r="E279" s="42"/>
      <c r="F279" s="42"/>
      <c r="G279" s="42"/>
      <c r="H279" s="42"/>
      <c r="I279" s="42"/>
      <c r="J279" s="42"/>
      <c r="K279" s="42"/>
      <c r="L279" s="42"/>
      <c r="M279" s="42"/>
      <c r="N279" s="42" t="s">
        <v>210</v>
      </c>
      <c r="O279" s="42"/>
      <c r="P279" s="42"/>
      <c r="Q279" s="42"/>
      <c r="R279" s="423"/>
      <c r="S279" s="416">
        <f>J249</f>
        <v>0.003955338772</v>
      </c>
      <c r="T279" s="42"/>
      <c r="U279" s="42"/>
      <c r="V279" s="42"/>
      <c r="W279" s="42"/>
      <c r="X279" s="42" t="s">
        <v>210</v>
      </c>
      <c r="Y279" s="42"/>
      <c r="Z279" s="42"/>
      <c r="AA279" s="42"/>
      <c r="AB279" s="42"/>
      <c r="AC279" s="416">
        <f>S279</f>
        <v>0.003955338772</v>
      </c>
      <c r="AD279" s="42"/>
      <c r="AE279" s="42"/>
      <c r="AF279" s="42"/>
      <c r="AG279" s="42"/>
      <c r="AH279" s="42" t="s">
        <v>210</v>
      </c>
      <c r="AI279" s="42"/>
      <c r="AJ279" s="42"/>
      <c r="AK279" s="42"/>
      <c r="AL279" s="42"/>
      <c r="AM279" s="416">
        <f>AC279</f>
        <v>0.003955338772</v>
      </c>
      <c r="AN279" s="42"/>
      <c r="AO279" s="42"/>
      <c r="AP279" s="42"/>
      <c r="AQ279" s="42"/>
    </row>
    <row r="280" ht="15.75" customHeight="1">
      <c r="A280" s="42"/>
      <c r="B280" s="42"/>
      <c r="C280" s="42"/>
      <c r="D280" s="42"/>
      <c r="E280" s="42"/>
      <c r="F280" s="42"/>
      <c r="G280" s="42"/>
      <c r="H280" s="42"/>
      <c r="I280" s="42"/>
      <c r="J280" s="42"/>
      <c r="K280" s="42"/>
      <c r="L280" s="42"/>
      <c r="M280" s="42"/>
      <c r="N280" s="360" t="s">
        <v>211</v>
      </c>
      <c r="O280" s="361"/>
      <c r="P280" s="361"/>
      <c r="Q280" s="361"/>
      <c r="R280" s="424"/>
      <c r="S280" s="422">
        <f>S278+S279</f>
        <v>0.2362778876</v>
      </c>
      <c r="T280" s="42"/>
      <c r="U280" s="42"/>
      <c r="V280" s="42"/>
      <c r="W280" s="42"/>
      <c r="X280" s="360" t="s">
        <v>211</v>
      </c>
      <c r="Y280" s="361"/>
      <c r="Z280" s="361"/>
      <c r="AA280" s="361"/>
      <c r="AB280" s="361"/>
      <c r="AC280" s="422">
        <f>AC278+AC279</f>
        <v>0.1833415347</v>
      </c>
      <c r="AD280" s="42"/>
      <c r="AE280" s="42"/>
      <c r="AF280" s="42"/>
      <c r="AG280" s="42"/>
      <c r="AH280" s="360" t="s">
        <v>211</v>
      </c>
      <c r="AI280" s="361"/>
      <c r="AJ280" s="361"/>
      <c r="AK280" s="361"/>
      <c r="AL280" s="361"/>
      <c r="AM280" s="422">
        <f>AM278+AM279</f>
        <v>0.2211136621</v>
      </c>
      <c r="AN280" s="42"/>
      <c r="AO280" s="42"/>
      <c r="AP280" s="42"/>
      <c r="AQ280" s="42"/>
    </row>
    <row r="281" ht="15.75" customHeight="1">
      <c r="A281" s="42"/>
      <c r="B281" s="42"/>
      <c r="C281" s="42"/>
      <c r="D281" s="42"/>
      <c r="E281" s="42"/>
      <c r="F281" s="42"/>
      <c r="G281" s="42"/>
      <c r="H281" s="42"/>
      <c r="I281" s="42"/>
      <c r="J281" s="42"/>
      <c r="K281" s="42"/>
      <c r="L281" s="42"/>
      <c r="M281" s="42"/>
      <c r="N281" s="42"/>
      <c r="O281" s="42"/>
      <c r="P281" s="42"/>
      <c r="Q281" s="42"/>
      <c r="R281" s="229"/>
      <c r="S281" s="423"/>
      <c r="T281" s="42"/>
      <c r="U281" s="42"/>
      <c r="V281" s="42"/>
      <c r="W281" s="42"/>
      <c r="X281" s="42"/>
      <c r="Y281" s="42"/>
      <c r="Z281" s="42"/>
      <c r="AA281" s="42"/>
      <c r="AB281" s="42"/>
      <c r="AC281" s="423"/>
      <c r="AD281" s="42"/>
      <c r="AE281" s="42"/>
      <c r="AF281" s="42"/>
      <c r="AG281" s="42"/>
      <c r="AH281" s="42"/>
      <c r="AI281" s="42"/>
      <c r="AJ281" s="42"/>
      <c r="AK281" s="42"/>
      <c r="AL281" s="42"/>
      <c r="AM281" s="423"/>
      <c r="AN281" s="42"/>
      <c r="AO281" s="42"/>
      <c r="AP281" s="42"/>
      <c r="AQ281" s="42"/>
    </row>
    <row r="282" ht="15.75" customHeight="1">
      <c r="A282" s="42"/>
      <c r="B282" s="42"/>
      <c r="C282" s="42"/>
      <c r="D282" s="42"/>
      <c r="E282" s="42"/>
      <c r="F282" s="42"/>
      <c r="G282" s="42"/>
      <c r="H282" s="42"/>
      <c r="I282" s="42"/>
      <c r="J282" s="42"/>
      <c r="K282" s="42"/>
      <c r="L282" s="42"/>
      <c r="M282" s="42"/>
      <c r="N282" s="42"/>
      <c r="O282" s="42"/>
      <c r="P282" s="42"/>
      <c r="Q282" s="42"/>
      <c r="R282" s="59"/>
      <c r="S282" s="423"/>
      <c r="T282" s="42"/>
      <c r="U282" s="42"/>
      <c r="V282" s="42"/>
      <c r="W282" s="42"/>
      <c r="X282" s="42"/>
      <c r="Y282" s="42"/>
      <c r="Z282" s="42"/>
      <c r="AA282" s="42"/>
      <c r="AB282" s="42"/>
      <c r="AC282" s="423"/>
      <c r="AD282" s="42"/>
      <c r="AE282" s="42"/>
      <c r="AF282" s="42"/>
      <c r="AG282" s="425"/>
      <c r="AH282" s="426"/>
      <c r="AI282" s="426"/>
      <c r="AJ282" s="426"/>
      <c r="AK282" s="426"/>
      <c r="AL282" s="426"/>
      <c r="AM282" s="427"/>
      <c r="AN282" s="428"/>
      <c r="AO282" s="42"/>
      <c r="AP282" s="42"/>
      <c r="AQ282" s="42"/>
    </row>
    <row r="283" ht="15.75" customHeight="1">
      <c r="A283" s="42"/>
      <c r="B283" s="42"/>
      <c r="C283" s="42"/>
      <c r="D283" s="42"/>
      <c r="E283" s="42"/>
      <c r="F283" s="42"/>
      <c r="G283" s="42"/>
      <c r="H283" s="42"/>
      <c r="I283" s="42"/>
      <c r="J283" s="42"/>
      <c r="K283" s="42"/>
      <c r="L283" s="42"/>
      <c r="M283" s="42"/>
      <c r="N283" s="429" t="s">
        <v>216</v>
      </c>
      <c r="S283" s="430">
        <f>S259*S268</f>
        <v>1176.16366</v>
      </c>
      <c r="T283" s="42"/>
      <c r="U283" s="42"/>
      <c r="V283" s="42"/>
      <c r="W283" s="42"/>
      <c r="X283" s="429" t="s">
        <v>216</v>
      </c>
      <c r="AC283" s="430">
        <f>AC259*AC268</f>
        <v>986.7209228</v>
      </c>
      <c r="AD283" s="42"/>
      <c r="AE283" s="42"/>
      <c r="AF283" s="42"/>
      <c r="AG283" s="431"/>
      <c r="AH283" s="432" t="s">
        <v>216</v>
      </c>
      <c r="AI283" s="25"/>
      <c r="AJ283" s="25"/>
      <c r="AK283" s="25"/>
      <c r="AL283" s="25"/>
      <c r="AM283" s="433">
        <f>(AC283*0.3)+(S283*0.7)</f>
        <v>1119.330839</v>
      </c>
      <c r="AN283" s="434"/>
      <c r="AO283" s="42"/>
      <c r="AP283" s="42"/>
      <c r="AQ283" s="42"/>
    </row>
    <row r="284" ht="15.75" customHeight="1">
      <c r="A284" s="42"/>
      <c r="B284" s="42"/>
      <c r="C284" s="42"/>
      <c r="D284" s="42"/>
      <c r="E284" s="42"/>
      <c r="F284" s="42"/>
      <c r="G284" s="42"/>
      <c r="H284" s="42"/>
      <c r="I284" s="42"/>
      <c r="J284" s="42"/>
      <c r="K284" s="42"/>
      <c r="L284" s="42"/>
      <c r="M284" s="42"/>
      <c r="N284" s="42" t="s">
        <v>208</v>
      </c>
      <c r="O284" s="42"/>
      <c r="P284" s="42"/>
      <c r="Q284" s="42"/>
      <c r="R284" s="59"/>
      <c r="S284" s="416">
        <f>S283/J240-100%</f>
        <v>0.6923218132</v>
      </c>
      <c r="T284" s="42"/>
      <c r="U284" s="42"/>
      <c r="V284" s="42"/>
      <c r="W284" s="42"/>
      <c r="X284" s="42" t="s">
        <v>208</v>
      </c>
      <c r="Y284" s="42"/>
      <c r="Z284" s="42"/>
      <c r="AA284" s="42"/>
      <c r="AB284" s="42"/>
      <c r="AC284" s="416">
        <f>AC283/J240-100%</f>
        <v>0.4197423349</v>
      </c>
      <c r="AD284" s="42"/>
      <c r="AE284" s="42"/>
      <c r="AF284" s="42"/>
      <c r="AG284" s="431"/>
      <c r="AH284" s="250" t="s">
        <v>208</v>
      </c>
      <c r="AI284" s="42"/>
      <c r="AJ284" s="42"/>
      <c r="AK284" s="42"/>
      <c r="AL284" s="42"/>
      <c r="AM284" s="435">
        <f>AM283/J240-100%</f>
        <v>0.6105479697</v>
      </c>
      <c r="AN284" s="434"/>
      <c r="AO284" s="42"/>
      <c r="AP284" s="42"/>
      <c r="AQ284" s="42"/>
    </row>
    <row r="285" ht="15.75" customHeight="1">
      <c r="A285" s="42"/>
      <c r="B285" s="42"/>
      <c r="C285" s="42"/>
      <c r="D285" s="42"/>
      <c r="E285" s="42"/>
      <c r="F285" s="42"/>
      <c r="G285" s="42"/>
      <c r="H285" s="42"/>
      <c r="I285" s="42"/>
      <c r="J285" s="42"/>
      <c r="K285" s="42"/>
      <c r="L285" s="42"/>
      <c r="M285" s="42"/>
      <c r="N285" s="412" t="s">
        <v>209</v>
      </c>
      <c r="P285" s="413"/>
      <c r="Q285" s="413"/>
      <c r="R285" s="413"/>
      <c r="S285" s="436">
        <f>RRI(J260,J240,S283)</f>
        <v>0.1405668321</v>
      </c>
      <c r="T285" s="42"/>
      <c r="U285" s="42"/>
      <c r="V285" s="42"/>
      <c r="W285" s="42"/>
      <c r="X285" s="412" t="s">
        <v>209</v>
      </c>
      <c r="Z285" s="413"/>
      <c r="AA285" s="413"/>
      <c r="AB285" s="413"/>
      <c r="AC285" s="436">
        <f>RRI(4,J240,AC283)</f>
        <v>0.0915719903</v>
      </c>
      <c r="AD285" s="42"/>
      <c r="AE285" s="42"/>
      <c r="AF285" s="42"/>
      <c r="AG285" s="431"/>
      <c r="AH285" s="437" t="s">
        <v>209</v>
      </c>
      <c r="AJ285" s="42"/>
      <c r="AK285" s="42"/>
      <c r="AL285" s="42"/>
      <c r="AM285" s="438">
        <f>RRI(J260,J240,AM283)</f>
        <v>0.1265316977</v>
      </c>
      <c r="AN285" s="434"/>
      <c r="AO285" s="42"/>
      <c r="AP285" s="42"/>
      <c r="AQ285" s="42"/>
    </row>
    <row r="286" ht="15.75" customHeight="1">
      <c r="A286" s="42"/>
      <c r="B286" s="42"/>
      <c r="C286" s="42"/>
      <c r="D286" s="42"/>
      <c r="E286" s="42"/>
      <c r="F286" s="42"/>
      <c r="G286" s="42"/>
      <c r="H286" s="42"/>
      <c r="I286" s="42"/>
      <c r="J286" s="42"/>
      <c r="K286" s="42"/>
      <c r="L286" s="42"/>
      <c r="M286" s="42"/>
      <c r="N286" s="42" t="s">
        <v>210</v>
      </c>
      <c r="O286" s="42"/>
      <c r="P286" s="42"/>
      <c r="Q286" s="42"/>
      <c r="R286" s="59"/>
      <c r="S286" s="416">
        <f>J249</f>
        <v>0.003955338772</v>
      </c>
      <c r="T286" s="42"/>
      <c r="U286" s="42"/>
      <c r="V286" s="42"/>
      <c r="W286" s="42"/>
      <c r="X286" s="42" t="s">
        <v>210</v>
      </c>
      <c r="Y286" s="42"/>
      <c r="Z286" s="42"/>
      <c r="AA286" s="42"/>
      <c r="AB286" s="42"/>
      <c r="AC286" s="416">
        <f>S286</f>
        <v>0.003955338772</v>
      </c>
      <c r="AD286" s="42"/>
      <c r="AE286" s="42"/>
      <c r="AF286" s="42"/>
      <c r="AG286" s="431"/>
      <c r="AH286" s="250" t="s">
        <v>210</v>
      </c>
      <c r="AI286" s="42"/>
      <c r="AJ286" s="42"/>
      <c r="AK286" s="42"/>
      <c r="AL286" s="42"/>
      <c r="AM286" s="435">
        <f>AC286</f>
        <v>0.003955338772</v>
      </c>
      <c r="AN286" s="434"/>
      <c r="AO286" s="42"/>
      <c r="AP286" s="42"/>
      <c r="AQ286" s="42"/>
    </row>
    <row r="287" ht="15.75" customHeight="1">
      <c r="A287" s="42"/>
      <c r="B287" s="42"/>
      <c r="C287" s="42"/>
      <c r="D287" s="42"/>
      <c r="E287" s="42"/>
      <c r="F287" s="42"/>
      <c r="G287" s="42"/>
      <c r="H287" s="42"/>
      <c r="I287" s="42"/>
      <c r="J287" s="42"/>
      <c r="K287" s="42"/>
      <c r="L287" s="42"/>
      <c r="M287" s="42"/>
      <c r="N287" s="360" t="s">
        <v>211</v>
      </c>
      <c r="O287" s="361"/>
      <c r="P287" s="361"/>
      <c r="Q287" s="361"/>
      <c r="R287" s="417"/>
      <c r="S287" s="415">
        <f>S285+S286</f>
        <v>0.1445221709</v>
      </c>
      <c r="T287" s="42"/>
      <c r="U287" s="42"/>
      <c r="V287" s="42"/>
      <c r="W287" s="42"/>
      <c r="X287" s="360" t="s">
        <v>211</v>
      </c>
      <c r="Y287" s="361"/>
      <c r="Z287" s="361"/>
      <c r="AA287" s="361"/>
      <c r="AB287" s="361"/>
      <c r="AC287" s="415">
        <f>AC285+AC286</f>
        <v>0.09552732907</v>
      </c>
      <c r="AD287" s="42"/>
      <c r="AE287" s="42"/>
      <c r="AF287" s="42"/>
      <c r="AG287" s="431"/>
      <c r="AH287" s="439" t="s">
        <v>211</v>
      </c>
      <c r="AI287" s="440"/>
      <c r="AJ287" s="440"/>
      <c r="AK287" s="440"/>
      <c r="AL287" s="440"/>
      <c r="AM287" s="441">
        <f>AM285+AM286</f>
        <v>0.1304870365</v>
      </c>
      <c r="AN287" s="434"/>
      <c r="AO287" s="42"/>
      <c r="AP287" s="42"/>
      <c r="AQ287" s="42"/>
    </row>
    <row r="288" ht="15.75" customHeight="1">
      <c r="A288" s="42"/>
      <c r="B288" s="42"/>
      <c r="C288" s="42"/>
      <c r="D288" s="42"/>
      <c r="E288" s="42"/>
      <c r="F288" s="42"/>
      <c r="G288" s="42"/>
      <c r="H288" s="42"/>
      <c r="I288" s="42"/>
      <c r="J288" s="42"/>
      <c r="K288" s="42"/>
      <c r="L288" s="42"/>
      <c r="M288" s="42"/>
      <c r="N288" s="42" t="s">
        <v>217</v>
      </c>
      <c r="Q288" s="42"/>
      <c r="R288" s="59"/>
      <c r="S288" s="442">
        <f>S283/J254-100%</f>
        <v>0.9602727669</v>
      </c>
      <c r="T288" s="42"/>
      <c r="U288" s="42"/>
      <c r="V288" s="42"/>
      <c r="W288" s="42"/>
      <c r="X288" s="42" t="s">
        <v>218</v>
      </c>
      <c r="AA288" s="42"/>
      <c r="AB288" s="42"/>
      <c r="AC288" s="442">
        <f>AC283/J254-100%</f>
        <v>0.6445348713</v>
      </c>
      <c r="AD288" s="42"/>
      <c r="AE288" s="42"/>
      <c r="AF288" s="42"/>
      <c r="AG288" s="431"/>
      <c r="AH288" s="250" t="s">
        <v>219</v>
      </c>
      <c r="AK288" s="42"/>
      <c r="AL288" s="42"/>
      <c r="AM288" s="443">
        <f>AM283/J254-100%</f>
        <v>0.8655513982</v>
      </c>
      <c r="AN288" s="434"/>
      <c r="AO288" s="42"/>
      <c r="AP288" s="42"/>
      <c r="AQ288" s="42"/>
    </row>
    <row r="289" ht="15.75" customHeight="1">
      <c r="A289" s="42"/>
      <c r="B289" s="42"/>
      <c r="C289" s="42"/>
      <c r="D289" s="42"/>
      <c r="E289" s="42"/>
      <c r="F289" s="42"/>
      <c r="G289" s="42"/>
      <c r="H289" s="42"/>
      <c r="I289" s="42"/>
      <c r="J289" s="42"/>
      <c r="K289" s="42"/>
      <c r="L289" s="42"/>
      <c r="M289" s="42"/>
      <c r="N289" s="419" t="s">
        <v>215</v>
      </c>
      <c r="P289" s="420"/>
      <c r="Q289" s="420"/>
      <c r="R289" s="421"/>
      <c r="S289" s="436">
        <f>RRI(J260,J254,S283)</f>
        <v>0.1832571206</v>
      </c>
      <c r="T289" s="42"/>
      <c r="U289" s="42"/>
      <c r="V289" s="42"/>
      <c r="W289" s="42"/>
      <c r="X289" s="419" t="s">
        <v>215</v>
      </c>
      <c r="Z289" s="420"/>
      <c r="AA289" s="420"/>
      <c r="AB289" s="420"/>
      <c r="AC289" s="436">
        <f>RRI(J260,J254,AC283)</f>
        <v>0.1324284503</v>
      </c>
      <c r="AD289" s="42"/>
      <c r="AE289" s="42"/>
      <c r="AF289" s="42"/>
      <c r="AG289" s="431"/>
      <c r="AH289" s="437" t="s">
        <v>215</v>
      </c>
      <c r="AJ289" s="42"/>
      <c r="AK289" s="42"/>
      <c r="AL289" s="42"/>
      <c r="AM289" s="438">
        <f>RRI(J260,J254,AM283)</f>
        <v>0.168696665</v>
      </c>
      <c r="AN289" s="434"/>
      <c r="AO289" s="42"/>
      <c r="AP289" s="42"/>
      <c r="AQ289" s="42"/>
    </row>
    <row r="290" ht="15.75" customHeight="1">
      <c r="A290" s="42"/>
      <c r="B290" s="42"/>
      <c r="C290" s="42"/>
      <c r="D290" s="42"/>
      <c r="E290" s="42"/>
      <c r="F290" s="42"/>
      <c r="G290" s="42"/>
      <c r="H290" s="42"/>
      <c r="I290" s="42"/>
      <c r="J290" s="42"/>
      <c r="K290" s="42"/>
      <c r="L290" s="42"/>
      <c r="M290" s="42"/>
      <c r="N290" s="42" t="s">
        <v>210</v>
      </c>
      <c r="O290" s="42"/>
      <c r="P290" s="42"/>
      <c r="Q290" s="42"/>
      <c r="R290" s="59"/>
      <c r="S290" s="416">
        <f>J249</f>
        <v>0.003955338772</v>
      </c>
      <c r="T290" s="42"/>
      <c r="U290" s="42"/>
      <c r="V290" s="42"/>
      <c r="W290" s="42"/>
      <c r="X290" s="42" t="s">
        <v>210</v>
      </c>
      <c r="Y290" s="42"/>
      <c r="Z290" s="42"/>
      <c r="AA290" s="42"/>
      <c r="AB290" s="42"/>
      <c r="AC290" s="416">
        <f>S290</f>
        <v>0.003955338772</v>
      </c>
      <c r="AD290" s="42"/>
      <c r="AE290" s="42"/>
      <c r="AF290" s="42"/>
      <c r="AG290" s="431"/>
      <c r="AH290" s="250" t="s">
        <v>210</v>
      </c>
      <c r="AI290" s="42"/>
      <c r="AJ290" s="42"/>
      <c r="AK290" s="42"/>
      <c r="AL290" s="42"/>
      <c r="AM290" s="435">
        <f>AC290</f>
        <v>0.003955338772</v>
      </c>
      <c r="AN290" s="434"/>
      <c r="AO290" s="42"/>
      <c r="AP290" s="42"/>
      <c r="AQ290" s="42"/>
    </row>
    <row r="291" ht="15.75" customHeight="1">
      <c r="A291" s="42"/>
      <c r="B291" s="42"/>
      <c r="C291" s="42"/>
      <c r="D291" s="42"/>
      <c r="E291" s="42"/>
      <c r="F291" s="42"/>
      <c r="G291" s="42"/>
      <c r="H291" s="42"/>
      <c r="I291" s="42"/>
      <c r="J291" s="42"/>
      <c r="K291" s="42"/>
      <c r="L291" s="42"/>
      <c r="M291" s="42"/>
      <c r="N291" s="360" t="s">
        <v>211</v>
      </c>
      <c r="O291" s="361"/>
      <c r="P291" s="361"/>
      <c r="Q291" s="361"/>
      <c r="R291" s="444"/>
      <c r="S291" s="418">
        <f>S289+S290</f>
        <v>0.1872124593</v>
      </c>
      <c r="T291" s="42"/>
      <c r="U291" s="42"/>
      <c r="V291" s="42"/>
      <c r="W291" s="42"/>
      <c r="X291" s="360" t="s">
        <v>211</v>
      </c>
      <c r="Y291" s="361"/>
      <c r="Z291" s="361"/>
      <c r="AA291" s="361"/>
      <c r="AB291" s="361"/>
      <c r="AC291" s="418">
        <f>AC289+AC290</f>
        <v>0.136383789</v>
      </c>
      <c r="AD291" s="42"/>
      <c r="AE291" s="42"/>
      <c r="AF291" s="42"/>
      <c r="AG291" s="431"/>
      <c r="AH291" s="445" t="s">
        <v>211</v>
      </c>
      <c r="AI291" s="446"/>
      <c r="AJ291" s="446"/>
      <c r="AK291" s="446"/>
      <c r="AL291" s="446"/>
      <c r="AM291" s="447">
        <f>AM289+AM290</f>
        <v>0.1726520037</v>
      </c>
      <c r="AN291" s="434"/>
      <c r="AO291" s="42"/>
      <c r="AP291" s="42"/>
      <c r="AQ291" s="42"/>
    </row>
    <row r="292" ht="15.75" customHeight="1">
      <c r="A292" s="42"/>
      <c r="B292" s="42"/>
      <c r="C292" s="42"/>
      <c r="D292" s="42"/>
      <c r="E292" s="42"/>
      <c r="F292" s="42"/>
      <c r="G292" s="42"/>
      <c r="H292" s="42"/>
      <c r="I292" s="42"/>
      <c r="J292" s="42"/>
      <c r="K292" s="42"/>
      <c r="L292" s="42"/>
      <c r="M292" s="42"/>
      <c r="N292" s="42"/>
      <c r="O292" s="42"/>
      <c r="P292" s="42"/>
      <c r="Q292" s="42"/>
      <c r="R292" s="229"/>
      <c r="S292" s="59"/>
      <c r="T292" s="42"/>
      <c r="U292" s="42"/>
      <c r="V292" s="42"/>
      <c r="W292" s="42"/>
      <c r="X292" s="42"/>
      <c r="Y292" s="42"/>
      <c r="Z292" s="42"/>
      <c r="AA292" s="42"/>
      <c r="AB292" s="42"/>
      <c r="AC292" s="59"/>
      <c r="AD292" s="42"/>
      <c r="AE292" s="42"/>
      <c r="AF292" s="42"/>
      <c r="AG292" s="431"/>
      <c r="AH292" s="42"/>
      <c r="AI292" s="42"/>
      <c r="AJ292" s="42"/>
      <c r="AK292" s="42"/>
      <c r="AL292" s="42"/>
      <c r="AM292" s="59"/>
      <c r="AN292" s="434"/>
      <c r="AO292" s="42"/>
      <c r="AP292" s="42"/>
      <c r="AQ292" s="42"/>
    </row>
    <row r="293" ht="15.75" customHeight="1">
      <c r="A293" s="42"/>
      <c r="B293" s="42"/>
      <c r="C293" s="42"/>
      <c r="D293" s="42"/>
      <c r="E293" s="42"/>
      <c r="F293" s="42"/>
      <c r="G293" s="42"/>
      <c r="H293" s="42"/>
      <c r="I293" s="42"/>
      <c r="J293" s="42"/>
      <c r="K293" s="42"/>
      <c r="L293" s="42"/>
      <c r="M293" s="42"/>
      <c r="N293" s="42"/>
      <c r="O293" s="42"/>
      <c r="P293" s="42"/>
      <c r="Q293" s="42"/>
      <c r="R293" s="59"/>
      <c r="S293" s="229"/>
      <c r="T293" s="42"/>
      <c r="U293" s="42"/>
      <c r="V293" s="42"/>
      <c r="W293" s="42"/>
      <c r="X293" s="42"/>
      <c r="Y293" s="42"/>
      <c r="Z293" s="42"/>
      <c r="AA293" s="42"/>
      <c r="AB293" s="42"/>
      <c r="AC293" s="229"/>
      <c r="AD293" s="42"/>
      <c r="AE293" s="42"/>
      <c r="AF293" s="42"/>
      <c r="AG293" s="431"/>
      <c r="AH293" s="42"/>
      <c r="AI293" s="42"/>
      <c r="AJ293" s="42"/>
      <c r="AK293" s="42"/>
      <c r="AL293" s="42"/>
      <c r="AM293" s="229"/>
      <c r="AN293" s="434"/>
      <c r="AO293" s="42"/>
      <c r="AP293" s="42"/>
      <c r="AQ293" s="42"/>
    </row>
    <row r="294" ht="15.75" customHeight="1">
      <c r="A294" s="42"/>
      <c r="B294" s="42"/>
      <c r="C294" s="42"/>
      <c r="M294" s="42"/>
      <c r="N294" s="432" t="s">
        <v>220</v>
      </c>
      <c r="O294" s="25"/>
      <c r="P294" s="25"/>
      <c r="Q294" s="25"/>
      <c r="R294" s="25"/>
      <c r="S294" s="448">
        <f>S259*S269</f>
        <v>1106.977563</v>
      </c>
      <c r="T294" s="42"/>
      <c r="U294" s="42"/>
      <c r="V294" s="42"/>
      <c r="W294" s="42"/>
      <c r="X294" s="432" t="s">
        <v>220</v>
      </c>
      <c r="Y294" s="25"/>
      <c r="Z294" s="25"/>
      <c r="AA294" s="25"/>
      <c r="AB294" s="25"/>
      <c r="AC294" s="448">
        <f>AC259*AC269</f>
        <v>928.6785155</v>
      </c>
      <c r="AD294" s="42"/>
      <c r="AE294" s="42"/>
      <c r="AF294" s="42"/>
      <c r="AG294" s="431"/>
      <c r="AH294" s="432" t="s">
        <v>220</v>
      </c>
      <c r="AI294" s="25"/>
      <c r="AJ294" s="25"/>
      <c r="AK294" s="25"/>
      <c r="AL294" s="25"/>
      <c r="AM294" s="433">
        <f>(AC294*0.3)+(S294*0.7)</f>
        <v>1053.487848</v>
      </c>
      <c r="AN294" s="434"/>
      <c r="AO294" s="42"/>
      <c r="AP294" s="42"/>
      <c r="AQ294" s="42"/>
    </row>
    <row r="295" ht="15.75" customHeight="1">
      <c r="A295" s="42"/>
      <c r="B295" s="42"/>
      <c r="C295" s="42"/>
      <c r="D295" s="42"/>
      <c r="E295" s="42"/>
      <c r="F295" s="42"/>
      <c r="G295" s="42"/>
      <c r="H295" s="42"/>
      <c r="I295" s="42"/>
      <c r="J295" s="42"/>
      <c r="K295" s="42"/>
      <c r="L295" s="42"/>
      <c r="M295" s="42"/>
      <c r="N295" s="250" t="s">
        <v>208</v>
      </c>
      <c r="O295" s="42"/>
      <c r="P295" s="42"/>
      <c r="Q295" s="42"/>
      <c r="R295" s="59"/>
      <c r="S295" s="435">
        <f>S294/J240-100%</f>
        <v>0.5927734712</v>
      </c>
      <c r="T295" s="42"/>
      <c r="U295" s="42"/>
      <c r="V295" s="42"/>
      <c r="W295" s="42"/>
      <c r="X295" s="250" t="s">
        <v>208</v>
      </c>
      <c r="Y295" s="42"/>
      <c r="Z295" s="42"/>
      <c r="AA295" s="42"/>
      <c r="AB295" s="42"/>
      <c r="AC295" s="435">
        <f>AC294/J240-100%</f>
        <v>0.3362280799</v>
      </c>
      <c r="AD295" s="42"/>
      <c r="AE295" s="42"/>
      <c r="AF295" s="42"/>
      <c r="AG295" s="431"/>
      <c r="AH295" s="250" t="s">
        <v>208</v>
      </c>
      <c r="AI295" s="42"/>
      <c r="AJ295" s="42"/>
      <c r="AK295" s="42"/>
      <c r="AL295" s="42"/>
      <c r="AM295" s="435">
        <f>AM294/J240-100%</f>
        <v>0.5158098538</v>
      </c>
      <c r="AN295" s="434"/>
      <c r="AO295" s="42"/>
      <c r="AP295" s="42"/>
      <c r="AQ295" s="42"/>
    </row>
    <row r="296" ht="15.75" customHeight="1">
      <c r="A296" s="42"/>
      <c r="B296" s="42"/>
      <c r="C296" s="42"/>
      <c r="D296" s="42"/>
      <c r="E296" s="42"/>
      <c r="F296" s="42"/>
      <c r="G296" s="42"/>
      <c r="H296" s="42"/>
      <c r="I296" s="42"/>
      <c r="J296" s="42"/>
      <c r="K296" s="42"/>
      <c r="L296" s="42"/>
      <c r="M296" s="42"/>
      <c r="N296" s="449" t="s">
        <v>209</v>
      </c>
      <c r="P296" s="413"/>
      <c r="Q296" s="413"/>
      <c r="R296" s="413"/>
      <c r="S296" s="438">
        <f>RRI(J260,J240,S294)</f>
        <v>0.1234105639</v>
      </c>
      <c r="T296" s="42"/>
      <c r="U296" s="42"/>
      <c r="V296" s="42"/>
      <c r="W296" s="42"/>
      <c r="X296" s="449" t="s">
        <v>209</v>
      </c>
      <c r="Z296" s="413"/>
      <c r="AA296" s="413"/>
      <c r="AB296" s="413"/>
      <c r="AC296" s="438">
        <f>RRI(J260,J240,AC294)</f>
        <v>0.07515269651</v>
      </c>
      <c r="AD296" s="42"/>
      <c r="AE296" s="42"/>
      <c r="AF296" s="42"/>
      <c r="AG296" s="431"/>
      <c r="AH296" s="437" t="s">
        <v>209</v>
      </c>
      <c r="AJ296" s="42"/>
      <c r="AK296" s="42"/>
      <c r="AL296" s="42"/>
      <c r="AM296" s="438">
        <f>RRI(J260,J240,AM294)</f>
        <v>0.1095865443</v>
      </c>
      <c r="AN296" s="434"/>
      <c r="AO296" s="42"/>
      <c r="AP296" s="42"/>
      <c r="AQ296" s="42"/>
    </row>
    <row r="297" ht="15.75" customHeight="1">
      <c r="A297" s="42"/>
      <c r="B297" s="42"/>
      <c r="C297" s="42"/>
      <c r="D297" s="42"/>
      <c r="E297" s="42"/>
      <c r="F297" s="42"/>
      <c r="G297" s="42"/>
      <c r="H297" s="42"/>
      <c r="I297" s="42"/>
      <c r="J297" s="42"/>
      <c r="K297" s="42"/>
      <c r="L297" s="42"/>
      <c r="M297" s="42"/>
      <c r="N297" s="250" t="s">
        <v>210</v>
      </c>
      <c r="O297" s="42"/>
      <c r="P297" s="42"/>
      <c r="Q297" s="42"/>
      <c r="R297" s="59"/>
      <c r="S297" s="435">
        <f>J249</f>
        <v>0.003955338772</v>
      </c>
      <c r="T297" s="42"/>
      <c r="U297" s="42"/>
      <c r="V297" s="42"/>
      <c r="W297" s="42"/>
      <c r="X297" s="250" t="s">
        <v>210</v>
      </c>
      <c r="Y297" s="42"/>
      <c r="Z297" s="42"/>
      <c r="AA297" s="42"/>
      <c r="AB297" s="42"/>
      <c r="AC297" s="435">
        <f>S297</f>
        <v>0.003955338772</v>
      </c>
      <c r="AD297" s="42"/>
      <c r="AE297" s="42"/>
      <c r="AF297" s="42"/>
      <c r="AG297" s="431"/>
      <c r="AH297" s="250" t="s">
        <v>210</v>
      </c>
      <c r="AI297" s="42"/>
      <c r="AJ297" s="42"/>
      <c r="AK297" s="42"/>
      <c r="AL297" s="42"/>
      <c r="AM297" s="435">
        <f>AC297</f>
        <v>0.003955338772</v>
      </c>
      <c r="AN297" s="434"/>
      <c r="AO297" s="42"/>
      <c r="AP297" s="42"/>
      <c r="AQ297" s="42"/>
    </row>
    <row r="298" ht="15.75" customHeight="1">
      <c r="A298" s="42"/>
      <c r="B298" s="42"/>
      <c r="C298" s="42"/>
      <c r="D298" s="42"/>
      <c r="E298" s="42"/>
      <c r="F298" s="42"/>
      <c r="G298" s="42"/>
      <c r="H298" s="42"/>
      <c r="I298" s="42"/>
      <c r="J298" s="42"/>
      <c r="K298" s="42"/>
      <c r="L298" s="42"/>
      <c r="M298" s="42"/>
      <c r="N298" s="450" t="s">
        <v>211</v>
      </c>
      <c r="O298" s="361"/>
      <c r="P298" s="361"/>
      <c r="Q298" s="361"/>
      <c r="R298" s="417"/>
      <c r="S298" s="451">
        <f>S296+S297</f>
        <v>0.1273659026</v>
      </c>
      <c r="T298" s="42"/>
      <c r="U298" s="42"/>
      <c r="V298" s="42"/>
      <c r="W298" s="42"/>
      <c r="X298" s="450" t="s">
        <v>211</v>
      </c>
      <c r="Y298" s="361"/>
      <c r="Z298" s="361"/>
      <c r="AA298" s="361"/>
      <c r="AB298" s="361"/>
      <c r="AC298" s="451">
        <f>AC296+AC297</f>
        <v>0.07910803529</v>
      </c>
      <c r="AD298" s="42"/>
      <c r="AE298" s="42"/>
      <c r="AF298" s="42"/>
      <c r="AG298" s="431"/>
      <c r="AH298" s="452" t="s">
        <v>211</v>
      </c>
      <c r="AI298" s="453"/>
      <c r="AJ298" s="453"/>
      <c r="AK298" s="453"/>
      <c r="AL298" s="453"/>
      <c r="AM298" s="454">
        <f>AM296+AM297</f>
        <v>0.113541883</v>
      </c>
      <c r="AN298" s="434"/>
      <c r="AO298" s="42"/>
      <c r="AP298" s="42"/>
      <c r="AQ298" s="42"/>
    </row>
    <row r="299" ht="15.75" customHeight="1">
      <c r="A299" s="42"/>
      <c r="B299" s="42"/>
      <c r="C299" s="42"/>
      <c r="D299" s="42"/>
      <c r="E299" s="42"/>
      <c r="F299" s="42"/>
      <c r="G299" s="42"/>
      <c r="H299" s="42"/>
      <c r="I299" s="42"/>
      <c r="J299" s="42"/>
      <c r="K299" s="42"/>
      <c r="L299" s="42"/>
      <c r="M299" s="42"/>
      <c r="N299" s="250" t="s">
        <v>221</v>
      </c>
      <c r="Q299" s="42"/>
      <c r="R299" s="59"/>
      <c r="S299" s="443">
        <f>S294/J254-100%</f>
        <v>0.8449626042</v>
      </c>
      <c r="T299" s="42"/>
      <c r="U299" s="42"/>
      <c r="V299" s="42"/>
      <c r="W299" s="42"/>
      <c r="X299" s="250" t="s">
        <v>222</v>
      </c>
      <c r="AA299" s="42"/>
      <c r="AB299" s="42"/>
      <c r="AC299" s="443">
        <f>AC294/J254-100%</f>
        <v>0.5477975259</v>
      </c>
      <c r="AD299" s="42"/>
      <c r="AE299" s="42"/>
      <c r="AF299" s="42"/>
      <c r="AG299" s="431"/>
      <c r="AH299" s="250" t="s">
        <v>223</v>
      </c>
      <c r="AK299" s="42"/>
      <c r="AL299" s="42"/>
      <c r="AM299" s="443">
        <f>AM294/J254-100%</f>
        <v>0.7558130807</v>
      </c>
      <c r="AN299" s="434"/>
      <c r="AO299" s="42"/>
      <c r="AP299" s="42"/>
      <c r="AQ299" s="42"/>
    </row>
    <row r="300" ht="15.75" customHeight="1">
      <c r="A300" s="42"/>
      <c r="B300" s="42"/>
      <c r="C300" s="42"/>
      <c r="D300" s="42"/>
      <c r="E300" s="42"/>
      <c r="F300" s="42"/>
      <c r="G300" s="42"/>
      <c r="H300" s="42"/>
      <c r="I300" s="42"/>
      <c r="J300" s="42"/>
      <c r="K300" s="42"/>
      <c r="L300" s="42"/>
      <c r="M300" s="42"/>
      <c r="N300" s="455" t="s">
        <v>215</v>
      </c>
      <c r="P300" s="420"/>
      <c r="Q300" s="420"/>
      <c r="R300" s="421"/>
      <c r="S300" s="438">
        <f>RRI(J260,J254,S294)</f>
        <v>0.1654587101</v>
      </c>
      <c r="T300" s="42"/>
      <c r="U300" s="42"/>
      <c r="V300" s="42"/>
      <c r="W300" s="42"/>
      <c r="X300" s="455" t="s">
        <v>215</v>
      </c>
      <c r="Z300" s="420"/>
      <c r="AA300" s="420"/>
      <c r="AB300" s="420"/>
      <c r="AC300" s="438">
        <f>RRI(J260,J254,AC294)</f>
        <v>0.1153945986</v>
      </c>
      <c r="AD300" s="42"/>
      <c r="AE300" s="42"/>
      <c r="AF300" s="42"/>
      <c r="AG300" s="431"/>
      <c r="AH300" s="437" t="s">
        <v>215</v>
      </c>
      <c r="AJ300" s="42"/>
      <c r="AK300" s="42"/>
      <c r="AL300" s="42"/>
      <c r="AM300" s="438">
        <f>RRI(J260,J254,AM294)</f>
        <v>0.1511172712</v>
      </c>
      <c r="AN300" s="434"/>
      <c r="AO300" s="42"/>
      <c r="AP300" s="42"/>
      <c r="AQ300" s="42"/>
    </row>
    <row r="301" ht="15.75" customHeight="1">
      <c r="A301" s="42"/>
      <c r="B301" s="42"/>
      <c r="C301" s="42"/>
      <c r="D301" s="42"/>
      <c r="E301" s="42"/>
      <c r="F301" s="42"/>
      <c r="G301" s="42"/>
      <c r="H301" s="42"/>
      <c r="I301" s="42"/>
      <c r="J301" s="42"/>
      <c r="K301" s="42"/>
      <c r="L301" s="42"/>
      <c r="M301" s="42"/>
      <c r="N301" s="250" t="s">
        <v>210</v>
      </c>
      <c r="O301" s="42"/>
      <c r="P301" s="42"/>
      <c r="Q301" s="42"/>
      <c r="R301" s="42"/>
      <c r="S301" s="435">
        <f>J249</f>
        <v>0.003955338772</v>
      </c>
      <c r="T301" s="42"/>
      <c r="U301" s="42"/>
      <c r="V301" s="42"/>
      <c r="W301" s="42"/>
      <c r="X301" s="250" t="s">
        <v>210</v>
      </c>
      <c r="Y301" s="42"/>
      <c r="Z301" s="42"/>
      <c r="AA301" s="42"/>
      <c r="AB301" s="42"/>
      <c r="AC301" s="435">
        <f>S301</f>
        <v>0.003955338772</v>
      </c>
      <c r="AD301" s="42"/>
      <c r="AE301" s="42"/>
      <c r="AF301" s="42"/>
      <c r="AG301" s="431"/>
      <c r="AH301" s="250" t="s">
        <v>210</v>
      </c>
      <c r="AI301" s="42"/>
      <c r="AJ301" s="42"/>
      <c r="AK301" s="42"/>
      <c r="AL301" s="42"/>
      <c r="AM301" s="435">
        <f>AC301</f>
        <v>0.003955338772</v>
      </c>
      <c r="AN301" s="434"/>
      <c r="AO301" s="42"/>
      <c r="AP301" s="42"/>
      <c r="AQ301" s="42"/>
    </row>
    <row r="302" ht="15.75" customHeight="1">
      <c r="A302" s="42"/>
      <c r="B302" s="42"/>
      <c r="C302" s="42"/>
      <c r="D302" s="42"/>
      <c r="E302" s="42"/>
      <c r="F302" s="42"/>
      <c r="G302" s="42"/>
      <c r="H302" s="42"/>
      <c r="I302" s="42"/>
      <c r="J302" s="42"/>
      <c r="K302" s="42"/>
      <c r="L302" s="42"/>
      <c r="M302" s="42"/>
      <c r="N302" s="456" t="s">
        <v>211</v>
      </c>
      <c r="O302" s="367"/>
      <c r="P302" s="367"/>
      <c r="Q302" s="367"/>
      <c r="R302" s="367"/>
      <c r="S302" s="447">
        <f>S300+S301</f>
        <v>0.1694140489</v>
      </c>
      <c r="T302" s="42"/>
      <c r="U302" s="42"/>
      <c r="V302" s="42"/>
      <c r="W302" s="42"/>
      <c r="X302" s="456" t="s">
        <v>211</v>
      </c>
      <c r="Y302" s="367"/>
      <c r="Z302" s="367"/>
      <c r="AA302" s="367"/>
      <c r="AB302" s="367"/>
      <c r="AC302" s="447">
        <f>AC300+AC301</f>
        <v>0.1193499373</v>
      </c>
      <c r="AD302" s="42"/>
      <c r="AE302" s="42"/>
      <c r="AF302" s="42"/>
      <c r="AG302" s="431"/>
      <c r="AH302" s="457" t="s">
        <v>211</v>
      </c>
      <c r="AI302" s="458"/>
      <c r="AJ302" s="458"/>
      <c r="AK302" s="458"/>
      <c r="AL302" s="458"/>
      <c r="AM302" s="459">
        <f>AM300+AM301</f>
        <v>0.1550726099</v>
      </c>
      <c r="AN302" s="434"/>
      <c r="AO302" s="42"/>
      <c r="AP302" s="42"/>
      <c r="AQ302" s="42"/>
    </row>
    <row r="303" ht="15.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60"/>
      <c r="AH303" s="461"/>
      <c r="AI303" s="461"/>
      <c r="AJ303" s="461"/>
      <c r="AK303" s="461"/>
      <c r="AL303" s="461"/>
      <c r="AM303" s="461"/>
      <c r="AN303" s="462"/>
      <c r="AO303" s="42"/>
      <c r="AP303" s="42"/>
      <c r="AQ303" s="42"/>
    </row>
    <row r="304" ht="15.75" customHeight="1">
      <c r="A304" s="42"/>
      <c r="B304" s="42"/>
      <c r="C304" s="42"/>
      <c r="D304" s="42"/>
      <c r="E304" s="42"/>
      <c r="F304" s="42"/>
      <c r="G304" s="42"/>
      <c r="H304" s="42"/>
      <c r="I304" s="42"/>
      <c r="J304" s="42"/>
      <c r="K304" s="42"/>
      <c r="L304" s="42"/>
      <c r="M304" s="42"/>
      <c r="N304" s="42"/>
      <c r="O304" s="59"/>
      <c r="P304" s="59"/>
      <c r="Q304" s="59"/>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row>
    <row r="305" ht="15.75" customHeight="1">
      <c r="A305" s="42"/>
      <c r="B305" s="42"/>
      <c r="C305" s="42"/>
      <c r="D305" s="42"/>
      <c r="E305" s="42"/>
      <c r="F305" s="42"/>
      <c r="G305" s="42"/>
      <c r="H305" s="42"/>
      <c r="I305" s="42"/>
      <c r="J305" s="42"/>
      <c r="K305" s="42"/>
      <c r="L305" s="42"/>
      <c r="M305" s="42"/>
      <c r="N305" s="42"/>
      <c r="O305" s="463"/>
      <c r="P305" s="464" t="s">
        <v>6</v>
      </c>
      <c r="Q305" s="465" t="s">
        <v>7</v>
      </c>
      <c r="R305" s="465" t="s">
        <v>8</v>
      </c>
      <c r="S305" s="465" t="s">
        <v>9</v>
      </c>
      <c r="T305" s="465" t="s">
        <v>10</v>
      </c>
      <c r="U305" s="42"/>
      <c r="V305" s="42"/>
      <c r="W305" s="42"/>
      <c r="X305" s="42"/>
      <c r="Y305" s="42"/>
      <c r="Z305" s="464" t="s">
        <v>6</v>
      </c>
      <c r="AA305" s="465" t="s">
        <v>7</v>
      </c>
      <c r="AB305" s="465" t="s">
        <v>8</v>
      </c>
      <c r="AC305" s="465" t="s">
        <v>9</v>
      </c>
      <c r="AD305" s="465" t="s">
        <v>10</v>
      </c>
      <c r="AE305" s="42"/>
      <c r="AF305" s="42"/>
      <c r="AG305" s="42"/>
      <c r="AH305" s="42"/>
      <c r="AI305" s="42"/>
      <c r="AJ305" s="464" t="s">
        <v>6</v>
      </c>
      <c r="AK305" s="465" t="s">
        <v>7</v>
      </c>
      <c r="AL305" s="465" t="s">
        <v>8</v>
      </c>
      <c r="AM305" s="465" t="s">
        <v>9</v>
      </c>
      <c r="AN305" s="465" t="s">
        <v>10</v>
      </c>
      <c r="AO305" s="42"/>
      <c r="AP305" s="42"/>
      <c r="AQ305" s="42"/>
    </row>
    <row r="306" ht="15.75" customHeight="1">
      <c r="A306" s="42"/>
      <c r="B306" s="42"/>
      <c r="C306" s="42"/>
      <c r="D306" s="42"/>
      <c r="E306" s="42"/>
      <c r="F306" s="42"/>
      <c r="G306" s="42"/>
      <c r="H306" s="42"/>
      <c r="I306" s="42"/>
      <c r="J306" s="42"/>
      <c r="K306" s="42"/>
      <c r="L306" s="42"/>
      <c r="M306" s="42"/>
      <c r="N306" s="466" t="s">
        <v>224</v>
      </c>
      <c r="P306" s="467">
        <f t="shared" ref="P306:T306" si="182">Q124</f>
        <v>0.3637994693</v>
      </c>
      <c r="Q306" s="467">
        <f t="shared" si="182"/>
        <v>0.3054960222</v>
      </c>
      <c r="R306" s="467">
        <f t="shared" si="182"/>
        <v>0.2905447069</v>
      </c>
      <c r="S306" s="467">
        <f t="shared" si="182"/>
        <v>0.2794579905</v>
      </c>
      <c r="T306" s="467">
        <f t="shared" si="182"/>
        <v>0.2684337535</v>
      </c>
      <c r="U306" s="42"/>
      <c r="V306" s="42"/>
      <c r="W306" s="42"/>
      <c r="X306" s="466" t="s">
        <v>225</v>
      </c>
      <c r="Z306" s="467">
        <f t="shared" ref="Z306:AD306" si="183">Q119</f>
        <v>0.3945541889</v>
      </c>
      <c r="AA306" s="467">
        <f t="shared" si="183"/>
        <v>0.3003974461</v>
      </c>
      <c r="AB306" s="467">
        <f t="shared" si="183"/>
        <v>0.2716404603</v>
      </c>
      <c r="AC306" s="467">
        <f t="shared" si="183"/>
        <v>0.2618602208</v>
      </c>
      <c r="AD306" s="467">
        <f t="shared" si="183"/>
        <v>0.2610692209</v>
      </c>
      <c r="AE306" s="42"/>
      <c r="AF306" s="42"/>
      <c r="AG306" s="42"/>
      <c r="AH306" s="466" t="s">
        <v>226</v>
      </c>
      <c r="AJ306" s="468">
        <f>L233</f>
        <v>26.35688374</v>
      </c>
      <c r="AK306" s="468">
        <f t="shared" ref="AK306:AN306" si="184">AJ306</f>
        <v>26.35688374</v>
      </c>
      <c r="AL306" s="468">
        <f t="shared" si="184"/>
        <v>26.35688374</v>
      </c>
      <c r="AM306" s="468">
        <f t="shared" si="184"/>
        <v>26.35688374</v>
      </c>
      <c r="AN306" s="468">
        <f t="shared" si="184"/>
        <v>26.35688374</v>
      </c>
      <c r="AO306" s="42"/>
      <c r="AP306" s="42"/>
      <c r="AQ306" s="42"/>
    </row>
    <row r="307" ht="15.75" customHeight="1">
      <c r="A307" s="469"/>
      <c r="B307" s="469"/>
      <c r="C307" s="469"/>
      <c r="D307" s="469"/>
      <c r="E307" s="469"/>
      <c r="F307" s="469"/>
      <c r="G307" s="469"/>
      <c r="H307" s="469"/>
      <c r="I307" s="469"/>
      <c r="J307" s="469"/>
      <c r="K307" s="469"/>
      <c r="L307" s="469"/>
      <c r="M307" s="469"/>
      <c r="N307" s="470" t="s">
        <v>227</v>
      </c>
      <c r="P307" s="471">
        <f>Q125*S267</f>
        <v>731.3604807</v>
      </c>
      <c r="Q307" s="471">
        <f>R125*S267</f>
        <v>849.5823115</v>
      </c>
      <c r="R307" s="471">
        <f>S125*S267</f>
        <v>994.341969</v>
      </c>
      <c r="S307" s="471">
        <f>T125*S267</f>
        <v>1170.578986</v>
      </c>
      <c r="T307" s="471">
        <f>U125*S267</f>
        <v>1383.721953</v>
      </c>
      <c r="U307" s="469"/>
      <c r="V307" s="469"/>
      <c r="W307" s="469"/>
      <c r="X307" s="470" t="s">
        <v>228</v>
      </c>
      <c r="Z307" s="471">
        <f>Q122*AC267</f>
        <v>593.6620252</v>
      </c>
      <c r="AA307" s="471">
        <f>R122*AC267</f>
        <v>753.8167704</v>
      </c>
      <c r="AB307" s="471">
        <f>S122*AC267</f>
        <v>902.2526892</v>
      </c>
      <c r="AC307" s="471">
        <f>T122*AC267</f>
        <v>1038.665801</v>
      </c>
      <c r="AD307" s="471">
        <f>U122*AC267</f>
        <v>1160.848144</v>
      </c>
      <c r="AE307" s="469"/>
      <c r="AF307" s="469"/>
      <c r="AG307" s="469"/>
      <c r="AH307" s="470" t="s">
        <v>228</v>
      </c>
      <c r="AJ307" s="471">
        <f t="shared" ref="AJ307:AN307" si="185">(Z307*0.3)+(P307*0.7)</f>
        <v>690.0509441</v>
      </c>
      <c r="AK307" s="471">
        <f t="shared" si="185"/>
        <v>820.8526492</v>
      </c>
      <c r="AL307" s="471">
        <f t="shared" si="185"/>
        <v>966.715185</v>
      </c>
      <c r="AM307" s="471">
        <f t="shared" si="185"/>
        <v>1131.005031</v>
      </c>
      <c r="AN307" s="471">
        <f t="shared" si="185"/>
        <v>1316.859811</v>
      </c>
      <c r="AO307" s="469"/>
      <c r="AP307" s="469"/>
      <c r="AQ307" s="469"/>
    </row>
    <row r="308" ht="15.75" customHeight="1">
      <c r="A308" s="469"/>
      <c r="B308" s="469"/>
      <c r="C308" s="469"/>
      <c r="D308" s="469"/>
      <c r="E308" s="469"/>
      <c r="F308" s="469"/>
      <c r="G308" s="469"/>
      <c r="H308" s="469"/>
      <c r="I308" s="469"/>
      <c r="J308" s="469"/>
      <c r="K308" s="469"/>
      <c r="L308" s="469"/>
      <c r="M308" s="469"/>
      <c r="N308" s="472" t="s">
        <v>229</v>
      </c>
      <c r="O308" s="473"/>
      <c r="P308" s="474">
        <f>Q125*S268</f>
        <v>621.6564086</v>
      </c>
      <c r="Q308" s="474">
        <f>R125*S268</f>
        <v>722.1449648</v>
      </c>
      <c r="R308" s="474">
        <f>S125*S268</f>
        <v>845.1906736</v>
      </c>
      <c r="S308" s="474">
        <f>T125*S268</f>
        <v>994.9921382</v>
      </c>
      <c r="T308" s="475">
        <f>U125*S268</f>
        <v>1176.16366</v>
      </c>
      <c r="U308" s="469"/>
      <c r="V308" s="469"/>
      <c r="W308" s="469"/>
      <c r="X308" s="472" t="s">
        <v>230</v>
      </c>
      <c r="Y308" s="473"/>
      <c r="Z308" s="474">
        <f>Q122*AC268</f>
        <v>504.6127214</v>
      </c>
      <c r="AA308" s="474">
        <f>R122*AC268</f>
        <v>640.7442549</v>
      </c>
      <c r="AB308" s="474">
        <f>S122*AC268</f>
        <v>766.9147858</v>
      </c>
      <c r="AC308" s="474">
        <f>T122*AC268</f>
        <v>882.8659312</v>
      </c>
      <c r="AD308" s="475">
        <f>U122*AC268</f>
        <v>986.7209228</v>
      </c>
      <c r="AE308" s="469"/>
      <c r="AF308" s="469"/>
      <c r="AG308" s="469"/>
      <c r="AH308" s="472" t="s">
        <v>230</v>
      </c>
      <c r="AI308" s="473"/>
      <c r="AJ308" s="474">
        <f t="shared" ref="AJ308:AN308" si="186">(Z308*0.3)+(P308*0.7)</f>
        <v>586.5433025</v>
      </c>
      <c r="AK308" s="474">
        <f t="shared" si="186"/>
        <v>697.7247518</v>
      </c>
      <c r="AL308" s="474">
        <f t="shared" si="186"/>
        <v>821.7079073</v>
      </c>
      <c r="AM308" s="474">
        <f t="shared" si="186"/>
        <v>961.3542761</v>
      </c>
      <c r="AN308" s="475">
        <f t="shared" si="186"/>
        <v>1119.330839</v>
      </c>
      <c r="AO308" s="469"/>
      <c r="AP308" s="469"/>
      <c r="AQ308" s="469"/>
    </row>
    <row r="309" ht="15.75" customHeight="1">
      <c r="A309" s="469"/>
      <c r="B309" s="469"/>
      <c r="C309" s="469"/>
      <c r="D309" s="469"/>
      <c r="E309" s="469"/>
      <c r="F309" s="469"/>
      <c r="G309" s="469"/>
      <c r="H309" s="469"/>
      <c r="I309" s="469"/>
      <c r="J309" s="469"/>
      <c r="K309" s="469"/>
      <c r="L309" s="469"/>
      <c r="M309" s="469"/>
      <c r="N309" s="476" t="s">
        <v>231</v>
      </c>
      <c r="O309" s="477"/>
      <c r="P309" s="478">
        <f>Q125*S269</f>
        <v>585.0883846</v>
      </c>
      <c r="Q309" s="478">
        <f>R125*S269</f>
        <v>679.6658492</v>
      </c>
      <c r="R309" s="478">
        <f>S125*S269</f>
        <v>795.4735752</v>
      </c>
      <c r="S309" s="478">
        <f>T125*S269</f>
        <v>936.4631889</v>
      </c>
      <c r="T309" s="479">
        <f>U125*S269</f>
        <v>1106.977563</v>
      </c>
      <c r="U309" s="469"/>
      <c r="V309" s="469"/>
      <c r="W309" s="469"/>
      <c r="X309" s="476" t="s">
        <v>232</v>
      </c>
      <c r="Y309" s="477"/>
      <c r="Z309" s="478">
        <f>Q122*AC269</f>
        <v>474.9296202</v>
      </c>
      <c r="AA309" s="478">
        <f>R122*AC269</f>
        <v>603.0534164</v>
      </c>
      <c r="AB309" s="478">
        <f>S122*AC269</f>
        <v>721.8021514</v>
      </c>
      <c r="AC309" s="478">
        <f>T122*AC269</f>
        <v>830.9326411</v>
      </c>
      <c r="AD309" s="479">
        <f>U122*AC269</f>
        <v>928.6785155</v>
      </c>
      <c r="AE309" s="469"/>
      <c r="AF309" s="469"/>
      <c r="AG309" s="469"/>
      <c r="AH309" s="476" t="s">
        <v>232</v>
      </c>
      <c r="AI309" s="477"/>
      <c r="AJ309" s="480">
        <f t="shared" ref="AJ309:AN309" si="187">(Z309*0.3)+(P309*0.7)</f>
        <v>552.0407553</v>
      </c>
      <c r="AK309" s="480">
        <f t="shared" si="187"/>
        <v>656.6821193</v>
      </c>
      <c r="AL309" s="480">
        <f t="shared" si="187"/>
        <v>773.372148</v>
      </c>
      <c r="AM309" s="480">
        <f t="shared" si="187"/>
        <v>904.8040245</v>
      </c>
      <c r="AN309" s="481">
        <f t="shared" si="187"/>
        <v>1053.487848</v>
      </c>
      <c r="AO309" s="469"/>
      <c r="AP309" s="469"/>
      <c r="AQ309" s="469"/>
    </row>
    <row r="310" ht="15.75" customHeight="1">
      <c r="A310" s="42"/>
      <c r="B310" s="42"/>
      <c r="C310" s="42"/>
      <c r="D310" s="42"/>
      <c r="E310" s="42"/>
      <c r="F310" s="42"/>
      <c r="G310" s="42"/>
      <c r="H310" s="42"/>
      <c r="I310" s="42"/>
      <c r="J310" s="42"/>
      <c r="K310" s="42"/>
      <c r="L310" s="42"/>
      <c r="M310" s="42"/>
      <c r="N310" s="482" t="s">
        <v>233</v>
      </c>
      <c r="P310" s="483">
        <f>Q75/J240</f>
        <v>0.003174057143</v>
      </c>
      <c r="Q310" s="483">
        <f>R75/J240</f>
        <v>0.003942880081</v>
      </c>
      <c r="R310" s="483">
        <f>S75/J240</f>
        <v>0.003767423638</v>
      </c>
      <c r="S310" s="483">
        <f>T75/J240</f>
        <v>0.004177462927</v>
      </c>
      <c r="T310" s="483">
        <f>U75/J240</f>
        <v>0.004714870072</v>
      </c>
      <c r="U310" s="42"/>
      <c r="V310" s="42"/>
      <c r="W310" s="42"/>
      <c r="X310" s="482" t="s">
        <v>234</v>
      </c>
      <c r="Z310" s="483">
        <f t="shared" ref="Z310:AD310" si="188">P310</f>
        <v>0.003174057143</v>
      </c>
      <c r="AA310" s="483">
        <f t="shared" si="188"/>
        <v>0.003942880081</v>
      </c>
      <c r="AB310" s="483">
        <f t="shared" si="188"/>
        <v>0.003767423638</v>
      </c>
      <c r="AC310" s="483">
        <f t="shared" si="188"/>
        <v>0.004177462927</v>
      </c>
      <c r="AD310" s="483">
        <f t="shared" si="188"/>
        <v>0.004714870072</v>
      </c>
      <c r="AE310" s="42"/>
      <c r="AF310" s="42"/>
      <c r="AG310" s="42"/>
      <c r="AH310" s="482" t="s">
        <v>234</v>
      </c>
      <c r="AJ310" s="483">
        <f t="shared" ref="AJ310:AN310" si="189">Z310</f>
        <v>0.003174057143</v>
      </c>
      <c r="AK310" s="483">
        <f t="shared" si="189"/>
        <v>0.003942880081</v>
      </c>
      <c r="AL310" s="483">
        <f t="shared" si="189"/>
        <v>0.003767423638</v>
      </c>
      <c r="AM310" s="483">
        <f t="shared" si="189"/>
        <v>0.004177462927</v>
      </c>
      <c r="AN310" s="483">
        <f t="shared" si="189"/>
        <v>0.004714870072</v>
      </c>
      <c r="AO310" s="42"/>
      <c r="AP310" s="42"/>
      <c r="AQ310" s="42"/>
    </row>
    <row r="311" ht="15.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row>
    <row r="312" ht="15.75" customHeight="1">
      <c r="A312" s="42"/>
      <c r="B312" s="42"/>
      <c r="C312" s="42"/>
      <c r="D312" s="42"/>
      <c r="E312" s="42"/>
      <c r="F312" s="42"/>
      <c r="G312" s="42"/>
      <c r="H312" s="42"/>
      <c r="I312" s="42"/>
      <c r="J312" s="42"/>
      <c r="K312" s="42"/>
      <c r="L312" s="42"/>
      <c r="M312" s="42"/>
      <c r="N312" s="484" t="s">
        <v>235</v>
      </c>
      <c r="U312" s="42"/>
      <c r="V312" s="42"/>
      <c r="W312" s="42"/>
      <c r="X312" s="485" t="s">
        <v>235</v>
      </c>
      <c r="AE312" s="42"/>
      <c r="AF312" s="42"/>
      <c r="AG312" s="42"/>
      <c r="AH312" s="485" t="s">
        <v>235</v>
      </c>
      <c r="AO312" s="42"/>
      <c r="AP312" s="42"/>
      <c r="AQ312" s="42"/>
    </row>
    <row r="313" ht="15.75" customHeight="1">
      <c r="A313" s="42"/>
      <c r="B313" s="42"/>
      <c r="C313" s="42"/>
      <c r="D313" s="42"/>
      <c r="E313" s="42"/>
      <c r="F313" s="42"/>
      <c r="G313" s="42"/>
      <c r="H313" s="42"/>
      <c r="I313" s="42"/>
      <c r="J313" s="42"/>
      <c r="K313" s="42"/>
      <c r="L313" s="42"/>
      <c r="M313" s="42"/>
      <c r="U313" s="42"/>
      <c r="V313" s="42"/>
      <c r="W313" s="42"/>
      <c r="AE313" s="42"/>
      <c r="AF313" s="42"/>
      <c r="AG313" s="42"/>
      <c r="AO313" s="42"/>
      <c r="AP313" s="42"/>
      <c r="AQ313" s="42"/>
    </row>
    <row r="314" ht="15.75" customHeight="1">
      <c r="A314" s="42"/>
      <c r="B314" s="42"/>
      <c r="C314" s="42"/>
      <c r="D314" s="42"/>
      <c r="E314" s="42"/>
      <c r="F314" s="42"/>
      <c r="G314" s="42"/>
      <c r="H314" s="42"/>
      <c r="I314" s="42"/>
      <c r="J314" s="42"/>
      <c r="K314" s="42"/>
      <c r="L314" s="42"/>
      <c r="M314" s="42"/>
      <c r="U314" s="42"/>
      <c r="V314" s="42"/>
      <c r="W314" s="42"/>
      <c r="AE314" s="42"/>
      <c r="AF314" s="42"/>
      <c r="AG314" s="42"/>
      <c r="AO314" s="42"/>
      <c r="AP314" s="42"/>
      <c r="AQ314" s="42"/>
    </row>
    <row r="315" ht="15.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row>
    <row r="316" ht="15.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row>
    <row r="317" ht="15.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row>
    <row r="318" ht="15.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row>
    <row r="319" ht="15.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row>
    <row r="320" ht="15.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row>
    <row r="321" ht="15.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row>
    <row r="322" ht="15.75" customHeight="1">
      <c r="A322" s="42"/>
      <c r="B322" s="42"/>
      <c r="C322" s="42"/>
      <c r="D322" s="42"/>
      <c r="E322" s="42"/>
      <c r="F322" s="42"/>
      <c r="G322" s="42"/>
      <c r="H322" s="42"/>
      <c r="I322" s="42"/>
      <c r="J322" s="42"/>
      <c r="K322" s="42"/>
      <c r="L322" s="42"/>
      <c r="M322" s="42"/>
      <c r="N322" s="486" t="s">
        <v>236</v>
      </c>
      <c r="O322" s="487"/>
      <c r="P322" s="487"/>
      <c r="Q322" s="487"/>
      <c r="R322" s="487"/>
      <c r="S322" s="487"/>
      <c r="T322" s="488"/>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row>
    <row r="323" ht="15.75" customHeight="1">
      <c r="A323" s="469"/>
      <c r="B323" s="469"/>
      <c r="C323" s="469"/>
      <c r="D323" s="469"/>
      <c r="E323" s="469"/>
      <c r="F323" s="469"/>
      <c r="G323" s="469"/>
      <c r="H323" s="469"/>
      <c r="I323" s="469"/>
      <c r="J323" s="469"/>
      <c r="K323" s="469"/>
      <c r="L323" s="469"/>
      <c r="M323" s="469"/>
      <c r="N323" s="489" t="s">
        <v>173</v>
      </c>
      <c r="P323" s="490" t="s">
        <v>6</v>
      </c>
      <c r="Q323" s="490" t="s">
        <v>7</v>
      </c>
      <c r="R323" s="490" t="s">
        <v>8</v>
      </c>
      <c r="S323" s="490" t="s">
        <v>9</v>
      </c>
      <c r="T323" s="491" t="s">
        <v>10</v>
      </c>
      <c r="U323" s="469"/>
      <c r="V323" s="469"/>
      <c r="W323" s="469"/>
      <c r="X323" s="469"/>
      <c r="Y323" s="469"/>
      <c r="Z323" s="469"/>
      <c r="AA323" s="469"/>
      <c r="AB323" s="469"/>
      <c r="AC323" s="469"/>
      <c r="AD323" s="469"/>
      <c r="AE323" s="469"/>
      <c r="AF323" s="469"/>
      <c r="AG323" s="469"/>
      <c r="AH323" s="469"/>
      <c r="AI323" s="469"/>
      <c r="AJ323" s="469"/>
      <c r="AK323" s="469"/>
      <c r="AL323" s="469"/>
      <c r="AM323" s="469"/>
      <c r="AN323" s="469"/>
      <c r="AO323" s="469"/>
      <c r="AP323" s="469"/>
      <c r="AQ323" s="469"/>
    </row>
    <row r="324" ht="15.75" customHeight="1">
      <c r="A324" s="469"/>
      <c r="B324" s="469"/>
      <c r="C324" s="469"/>
      <c r="D324" s="469"/>
      <c r="E324" s="469"/>
      <c r="F324" s="469"/>
      <c r="G324" s="469"/>
      <c r="H324" s="469"/>
      <c r="I324" s="469"/>
      <c r="J324" s="469"/>
      <c r="K324" s="469"/>
      <c r="L324" s="469"/>
      <c r="M324" s="469"/>
      <c r="N324" s="492">
        <f>J233</f>
        <v>30.15298207</v>
      </c>
      <c r="P324" s="493">
        <f>Q66*N324</f>
        <v>0</v>
      </c>
      <c r="Q324" s="493">
        <f>R66*N324</f>
        <v>0</v>
      </c>
      <c r="R324" s="493">
        <f>S66*N324</f>
        <v>0</v>
      </c>
      <c r="S324" s="493">
        <f>T66*N324</f>
        <v>0</v>
      </c>
      <c r="T324" s="494">
        <f>U66*N324</f>
        <v>0</v>
      </c>
      <c r="U324" s="469"/>
      <c r="V324" s="469"/>
      <c r="W324" s="469"/>
      <c r="X324" s="469"/>
      <c r="Y324" s="469"/>
      <c r="Z324" s="469"/>
      <c r="AA324" s="469"/>
      <c r="AB324" s="469"/>
      <c r="AC324" s="469"/>
      <c r="AD324" s="469"/>
      <c r="AE324" s="469"/>
      <c r="AF324" s="469"/>
      <c r="AG324" s="469"/>
      <c r="AH324" s="469"/>
      <c r="AI324" s="469"/>
      <c r="AJ324" s="469"/>
      <c r="AK324" s="469"/>
      <c r="AL324" s="469"/>
      <c r="AM324" s="469"/>
      <c r="AN324" s="469"/>
      <c r="AO324" s="469"/>
      <c r="AP324" s="469"/>
      <c r="AQ324" s="469"/>
    </row>
    <row r="325" ht="15.75" customHeight="1">
      <c r="A325" s="469"/>
      <c r="B325" s="469"/>
      <c r="C325" s="469"/>
      <c r="D325" s="469"/>
      <c r="E325" s="469"/>
      <c r="F325" s="469"/>
      <c r="G325" s="469"/>
      <c r="H325" s="469"/>
      <c r="I325" s="469"/>
      <c r="J325" s="469"/>
      <c r="K325" s="469"/>
      <c r="L325" s="469"/>
      <c r="M325" s="469"/>
      <c r="N325" s="495" t="s">
        <v>237</v>
      </c>
      <c r="P325" s="490">
        <f t="shared" ref="P325:T325" si="190">P324</f>
        <v>0</v>
      </c>
      <c r="Q325" s="490">
        <f t="shared" si="190"/>
        <v>0</v>
      </c>
      <c r="R325" s="490">
        <f t="shared" si="190"/>
        <v>0</v>
      </c>
      <c r="S325" s="490">
        <f t="shared" si="190"/>
        <v>0</v>
      </c>
      <c r="T325" s="491">
        <f t="shared" si="190"/>
        <v>0</v>
      </c>
      <c r="U325" s="469"/>
      <c r="V325" s="469"/>
      <c r="W325" s="469"/>
      <c r="X325" s="469"/>
      <c r="Y325" s="469"/>
      <c r="Z325" s="469"/>
      <c r="AA325" s="469"/>
      <c r="AB325" s="469"/>
      <c r="AC325" s="469"/>
      <c r="AD325" s="469"/>
      <c r="AE325" s="469"/>
      <c r="AF325" s="469"/>
      <c r="AG325" s="469"/>
      <c r="AH325" s="469"/>
      <c r="AI325" s="469"/>
      <c r="AJ325" s="469"/>
      <c r="AK325" s="469"/>
      <c r="AL325" s="469"/>
      <c r="AM325" s="469"/>
      <c r="AN325" s="469"/>
      <c r="AO325" s="469"/>
      <c r="AP325" s="469"/>
      <c r="AQ325" s="469"/>
    </row>
    <row r="326" ht="15.75" customHeight="1">
      <c r="A326" s="59"/>
      <c r="B326" s="59"/>
      <c r="C326" s="59"/>
      <c r="D326" s="59"/>
      <c r="E326" s="59"/>
      <c r="F326" s="59"/>
      <c r="G326" s="59"/>
      <c r="H326" s="59"/>
      <c r="I326" s="59"/>
      <c r="J326" s="59"/>
      <c r="K326" s="59"/>
      <c r="L326" s="59"/>
      <c r="M326" s="59"/>
      <c r="N326" s="496" t="s">
        <v>238</v>
      </c>
      <c r="O326" s="497"/>
      <c r="P326" s="498">
        <f>(P325/J240)-1</f>
        <v>-1</v>
      </c>
      <c r="Q326" s="498">
        <f>(Q325/J240)-1</f>
        <v>-1</v>
      </c>
      <c r="R326" s="498">
        <f>(R325/J240)-1</f>
        <v>-1</v>
      </c>
      <c r="S326" s="498">
        <f>(S325/J240)-1</f>
        <v>-1</v>
      </c>
      <c r="T326" s="499">
        <f>(T325/J240)-1</f>
        <v>-1</v>
      </c>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59"/>
    </row>
    <row r="327" ht="15.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row>
    <row r="328" ht="15.75" customHeight="1">
      <c r="A328" s="16"/>
      <c r="B328" s="16"/>
      <c r="C328" s="16"/>
      <c r="D328" s="36"/>
      <c r="E328" s="36"/>
      <c r="F328" s="36"/>
      <c r="G328" s="36"/>
      <c r="H328" s="36"/>
      <c r="I328" s="36"/>
      <c r="J328" s="36"/>
      <c r="K328" s="36"/>
      <c r="L328" s="36"/>
      <c r="M328" s="36"/>
      <c r="N328" s="36"/>
      <c r="O328" s="36"/>
      <c r="P328" s="36"/>
      <c r="Q328" s="36"/>
      <c r="R328" s="36"/>
      <c r="S328" s="36"/>
      <c r="T328" s="36"/>
      <c r="U328" s="36"/>
      <c r="V328" s="8"/>
    </row>
    <row r="329" ht="15.75" customHeight="1">
      <c r="A329" s="16"/>
      <c r="B329" s="16"/>
      <c r="C329" s="16"/>
      <c r="D329" s="36"/>
      <c r="E329" s="36"/>
      <c r="F329" s="36"/>
      <c r="G329" s="36"/>
      <c r="H329" s="36"/>
      <c r="I329" s="36"/>
      <c r="J329" s="36"/>
      <c r="K329" s="36"/>
      <c r="L329" s="36"/>
      <c r="M329" s="36"/>
      <c r="N329" s="36"/>
      <c r="O329" s="36"/>
      <c r="P329" s="36"/>
      <c r="Q329" s="36"/>
      <c r="R329" s="36"/>
      <c r="S329" s="36"/>
      <c r="T329" s="36"/>
      <c r="U329" s="36"/>
      <c r="V329" s="8"/>
    </row>
    <row r="330" ht="15.75" customHeight="1">
      <c r="A330" s="16"/>
      <c r="B330" s="16"/>
      <c r="C330" s="16"/>
      <c r="D330" s="36"/>
      <c r="E330" s="36"/>
      <c r="F330" s="36"/>
      <c r="G330" s="36"/>
      <c r="H330" s="36"/>
      <c r="I330" s="36"/>
      <c r="J330" s="36"/>
      <c r="K330" s="36"/>
      <c r="L330" s="36"/>
      <c r="M330" s="36"/>
      <c r="N330" s="36"/>
      <c r="O330" s="36"/>
      <c r="P330" s="36"/>
      <c r="Q330" s="36"/>
      <c r="R330" s="36"/>
      <c r="S330" s="36"/>
      <c r="T330" s="36"/>
      <c r="U330" s="36"/>
      <c r="V330" s="8"/>
    </row>
    <row r="331" ht="15.75" customHeight="1">
      <c r="A331" s="16"/>
      <c r="B331" s="16"/>
      <c r="C331" s="16"/>
      <c r="D331" s="36"/>
      <c r="E331" s="36"/>
      <c r="F331" s="36"/>
      <c r="G331" s="36"/>
      <c r="H331" s="36"/>
      <c r="I331" s="36"/>
      <c r="J331" s="36"/>
      <c r="K331" s="36"/>
      <c r="L331" s="36"/>
      <c r="M331" s="36"/>
      <c r="N331" s="36"/>
      <c r="O331" s="36"/>
      <c r="P331" s="36"/>
      <c r="Q331" s="36"/>
      <c r="R331" s="36"/>
      <c r="S331" s="36"/>
      <c r="T331" s="36"/>
      <c r="U331" s="36"/>
      <c r="V331" s="8"/>
    </row>
    <row r="332" ht="15.75" customHeight="1">
      <c r="A332" s="16"/>
      <c r="B332" s="16"/>
      <c r="C332" s="16"/>
      <c r="D332" s="36"/>
      <c r="E332" s="36"/>
      <c r="F332" s="36"/>
      <c r="G332" s="36"/>
      <c r="H332" s="36"/>
      <c r="I332" s="36"/>
      <c r="J332" s="36"/>
      <c r="K332" s="36"/>
      <c r="L332" s="36"/>
      <c r="M332" s="36"/>
      <c r="N332" s="36"/>
      <c r="O332" s="36"/>
      <c r="P332" s="36"/>
      <c r="Q332" s="36"/>
      <c r="R332" s="36"/>
      <c r="S332" s="36"/>
      <c r="T332" s="36"/>
      <c r="U332" s="36"/>
      <c r="V332" s="8"/>
    </row>
    <row r="333" ht="15.75" customHeight="1">
      <c r="A333" s="16"/>
      <c r="B333" s="16"/>
      <c r="C333" s="16"/>
      <c r="D333" s="36"/>
      <c r="E333" s="36"/>
      <c r="F333" s="36"/>
      <c r="G333" s="36"/>
      <c r="H333" s="36"/>
      <c r="I333" s="36"/>
      <c r="J333" s="36"/>
      <c r="K333" s="36"/>
      <c r="L333" s="36"/>
      <c r="M333" s="36"/>
      <c r="N333" s="36"/>
      <c r="O333" s="36"/>
      <c r="P333" s="36"/>
      <c r="Q333" s="36"/>
      <c r="R333" s="36"/>
      <c r="S333" s="36"/>
      <c r="T333" s="36"/>
      <c r="U333" s="36"/>
      <c r="V333" s="8"/>
    </row>
    <row r="334" ht="15.75" customHeight="1">
      <c r="A334" s="16"/>
      <c r="B334" s="16"/>
      <c r="C334" s="16"/>
      <c r="D334" s="36"/>
      <c r="E334" s="36"/>
      <c r="F334" s="36"/>
      <c r="G334" s="36"/>
      <c r="H334" s="36"/>
      <c r="I334" s="36"/>
      <c r="J334" s="36"/>
      <c r="K334" s="36"/>
      <c r="L334" s="36"/>
      <c r="M334" s="36"/>
      <c r="N334" s="36"/>
      <c r="O334" s="36"/>
      <c r="P334" s="36"/>
      <c r="Q334" s="36"/>
      <c r="R334" s="36"/>
      <c r="S334" s="36"/>
      <c r="T334" s="36"/>
      <c r="U334" s="36"/>
      <c r="V334" s="8"/>
    </row>
    <row r="335" ht="15.75" customHeight="1">
      <c r="A335" s="16"/>
      <c r="B335" s="16"/>
      <c r="C335" s="16"/>
      <c r="D335" s="36"/>
      <c r="E335" s="36"/>
      <c r="F335" s="36"/>
      <c r="G335" s="36"/>
      <c r="H335" s="36"/>
      <c r="I335" s="36"/>
      <c r="J335" s="36"/>
      <c r="K335" s="36"/>
      <c r="L335" s="36"/>
      <c r="M335" s="36"/>
      <c r="N335" s="36"/>
      <c r="O335" s="36"/>
      <c r="P335" s="36"/>
      <c r="Q335" s="36"/>
      <c r="R335" s="36"/>
      <c r="S335" s="36"/>
      <c r="T335" s="36"/>
      <c r="U335" s="36"/>
      <c r="V335" s="8"/>
    </row>
    <row r="336" ht="15.75" customHeight="1">
      <c r="A336" s="16"/>
      <c r="B336" s="16"/>
      <c r="C336" s="16"/>
      <c r="D336" s="36"/>
      <c r="E336" s="36"/>
      <c r="F336" s="36"/>
      <c r="G336" s="36"/>
      <c r="H336" s="36"/>
      <c r="I336" s="36"/>
      <c r="J336" s="36"/>
      <c r="K336" s="36"/>
      <c r="L336" s="36"/>
      <c r="M336" s="36"/>
      <c r="N336" s="36"/>
      <c r="O336" s="36"/>
      <c r="P336" s="36"/>
      <c r="Q336" s="36"/>
      <c r="R336" s="36"/>
      <c r="S336" s="36"/>
      <c r="T336" s="36"/>
      <c r="U336" s="36"/>
      <c r="V336" s="8"/>
    </row>
    <row r="337" ht="15.75" customHeight="1">
      <c r="A337" s="16"/>
      <c r="B337" s="16"/>
      <c r="C337" s="16"/>
      <c r="D337" s="36"/>
      <c r="E337" s="36"/>
      <c r="F337" s="36"/>
      <c r="G337" s="36"/>
      <c r="H337" s="36"/>
      <c r="I337" s="36"/>
      <c r="J337" s="36"/>
      <c r="K337" s="36"/>
      <c r="L337" s="36"/>
      <c r="M337" s="36"/>
      <c r="N337" s="36"/>
      <c r="O337" s="36"/>
      <c r="P337" s="36"/>
      <c r="Q337" s="36"/>
      <c r="R337" s="36"/>
      <c r="S337" s="36"/>
      <c r="T337" s="36"/>
      <c r="U337" s="36"/>
      <c r="V337" s="8"/>
    </row>
    <row r="338" ht="15.75" customHeight="1">
      <c r="A338" s="16"/>
      <c r="B338" s="16"/>
      <c r="C338" s="16"/>
      <c r="D338" s="36"/>
      <c r="E338" s="36"/>
      <c r="F338" s="36"/>
      <c r="G338" s="36"/>
      <c r="H338" s="36"/>
      <c r="I338" s="36"/>
      <c r="J338" s="36"/>
      <c r="K338" s="36"/>
      <c r="L338" s="36"/>
      <c r="M338" s="36"/>
      <c r="N338" s="36"/>
      <c r="O338" s="36"/>
      <c r="P338" s="36"/>
      <c r="Q338" s="36"/>
      <c r="R338" s="36"/>
      <c r="S338" s="36"/>
      <c r="T338" s="36"/>
      <c r="U338" s="36"/>
      <c r="V338" s="8"/>
    </row>
    <row r="339" ht="15.75" customHeight="1">
      <c r="A339" s="16"/>
      <c r="B339" s="16"/>
      <c r="C339" s="16"/>
      <c r="D339" s="36"/>
      <c r="E339" s="36"/>
      <c r="F339" s="36"/>
      <c r="G339" s="36"/>
      <c r="H339" s="36"/>
      <c r="I339" s="36"/>
      <c r="J339" s="36"/>
      <c r="K339" s="36"/>
      <c r="L339" s="36"/>
      <c r="M339" s="36"/>
      <c r="N339" s="36"/>
      <c r="O339" s="36"/>
      <c r="P339" s="36"/>
      <c r="Q339" s="36"/>
      <c r="R339" s="36"/>
      <c r="S339" s="36"/>
      <c r="T339" s="36"/>
      <c r="U339" s="36"/>
      <c r="V339" s="8"/>
    </row>
    <row r="340" ht="15.75" customHeight="1">
      <c r="A340" s="16"/>
      <c r="B340" s="16"/>
      <c r="C340" s="16"/>
      <c r="D340" s="36"/>
      <c r="E340" s="36"/>
      <c r="F340" s="36"/>
      <c r="G340" s="36"/>
      <c r="H340" s="36"/>
      <c r="I340" s="36"/>
      <c r="J340" s="36"/>
      <c r="K340" s="36"/>
      <c r="L340" s="36"/>
      <c r="M340" s="36"/>
      <c r="N340" s="36"/>
      <c r="O340" s="36"/>
      <c r="P340" s="36"/>
      <c r="Q340" s="36"/>
      <c r="R340" s="36"/>
      <c r="S340" s="36"/>
      <c r="T340" s="36"/>
      <c r="U340" s="36"/>
      <c r="V340" s="8"/>
    </row>
    <row r="341" ht="15.75" customHeight="1">
      <c r="A341" s="16"/>
      <c r="B341" s="16"/>
      <c r="C341" s="16"/>
      <c r="D341" s="36"/>
      <c r="E341" s="36"/>
      <c r="F341" s="36"/>
      <c r="G341" s="36"/>
      <c r="H341" s="36"/>
      <c r="I341" s="36"/>
      <c r="J341" s="36"/>
      <c r="K341" s="36"/>
      <c r="L341" s="36"/>
      <c r="M341" s="36"/>
      <c r="N341" s="36"/>
      <c r="O341" s="36"/>
      <c r="P341" s="36"/>
      <c r="Q341" s="36"/>
      <c r="R341" s="36"/>
      <c r="S341" s="36"/>
      <c r="T341" s="36"/>
      <c r="U341" s="36"/>
      <c r="V341" s="8"/>
    </row>
    <row r="342" ht="15.75" customHeight="1">
      <c r="A342" s="16"/>
      <c r="B342" s="16"/>
      <c r="C342" s="16"/>
      <c r="D342" s="36"/>
      <c r="E342" s="36"/>
      <c r="F342" s="36"/>
      <c r="G342" s="36"/>
      <c r="H342" s="36"/>
      <c r="I342" s="36"/>
      <c r="J342" s="36"/>
      <c r="K342" s="36"/>
      <c r="L342" s="36"/>
      <c r="M342" s="36"/>
      <c r="N342" s="36"/>
      <c r="O342" s="36"/>
      <c r="P342" s="36"/>
      <c r="Q342" s="36"/>
      <c r="R342" s="36"/>
      <c r="S342" s="36"/>
      <c r="T342" s="36"/>
      <c r="U342" s="36"/>
      <c r="V342" s="8"/>
    </row>
    <row r="343" ht="15.75" customHeight="1">
      <c r="A343" s="16"/>
      <c r="B343" s="16"/>
      <c r="C343" s="16"/>
      <c r="D343" s="36"/>
      <c r="E343" s="36"/>
      <c r="F343" s="36"/>
      <c r="G343" s="36"/>
      <c r="H343" s="36"/>
      <c r="I343" s="36"/>
      <c r="J343" s="36"/>
      <c r="K343" s="36"/>
      <c r="L343" s="36"/>
      <c r="M343" s="36"/>
      <c r="N343" s="36"/>
      <c r="O343" s="36"/>
      <c r="P343" s="36"/>
      <c r="Q343" s="36"/>
      <c r="R343" s="36"/>
      <c r="S343" s="36"/>
      <c r="T343" s="36"/>
      <c r="U343" s="36"/>
      <c r="V343" s="8"/>
    </row>
    <row r="344" ht="15.75" customHeight="1">
      <c r="A344" s="16"/>
      <c r="B344" s="16"/>
      <c r="C344" s="16"/>
      <c r="D344" s="36"/>
      <c r="E344" s="36"/>
      <c r="F344" s="36"/>
      <c r="G344" s="36"/>
      <c r="H344" s="36"/>
      <c r="I344" s="36"/>
      <c r="J344" s="36"/>
      <c r="K344" s="36"/>
      <c r="L344" s="36"/>
      <c r="M344" s="36"/>
      <c r="N344" s="36"/>
      <c r="O344" s="36"/>
      <c r="P344" s="36"/>
      <c r="Q344" s="36"/>
      <c r="R344" s="36"/>
      <c r="S344" s="36"/>
      <c r="T344" s="36"/>
      <c r="U344" s="36"/>
      <c r="V344" s="8"/>
    </row>
    <row r="345" ht="15.75" customHeight="1">
      <c r="A345" s="16"/>
      <c r="B345" s="16"/>
      <c r="C345" s="16"/>
      <c r="D345" s="36"/>
      <c r="E345" s="36"/>
      <c r="F345" s="36"/>
      <c r="G345" s="36"/>
      <c r="H345" s="36"/>
      <c r="I345" s="36"/>
      <c r="J345" s="36"/>
      <c r="K345" s="36"/>
      <c r="L345" s="36"/>
      <c r="M345" s="36"/>
      <c r="N345" s="36"/>
      <c r="O345" s="36"/>
      <c r="P345" s="36"/>
      <c r="Q345" s="36"/>
      <c r="R345" s="36"/>
      <c r="S345" s="36"/>
      <c r="T345" s="36"/>
      <c r="U345" s="36"/>
      <c r="V345" s="8"/>
    </row>
    <row r="346" ht="15.75" customHeight="1">
      <c r="A346" s="16"/>
      <c r="B346" s="16"/>
      <c r="C346" s="16"/>
      <c r="D346" s="36"/>
      <c r="E346" s="36"/>
      <c r="F346" s="36"/>
      <c r="G346" s="36"/>
      <c r="H346" s="36"/>
      <c r="I346" s="36"/>
      <c r="J346" s="36"/>
      <c r="K346" s="36"/>
      <c r="L346" s="36"/>
      <c r="M346" s="36"/>
      <c r="N346" s="36"/>
      <c r="O346" s="36"/>
      <c r="P346" s="36"/>
      <c r="Q346" s="36"/>
      <c r="R346" s="36"/>
      <c r="S346" s="36"/>
      <c r="T346" s="36"/>
      <c r="U346" s="36"/>
      <c r="V346" s="8"/>
    </row>
    <row r="347" ht="15.75" customHeight="1">
      <c r="A347" s="16"/>
      <c r="B347" s="16"/>
      <c r="C347" s="16"/>
      <c r="D347" s="36"/>
      <c r="E347" s="36"/>
      <c r="F347" s="36"/>
      <c r="G347" s="36"/>
      <c r="H347" s="36"/>
      <c r="I347" s="36"/>
      <c r="J347" s="36"/>
      <c r="K347" s="36"/>
      <c r="L347" s="36"/>
      <c r="M347" s="36"/>
      <c r="N347" s="36"/>
      <c r="O347" s="36"/>
      <c r="P347" s="36"/>
      <c r="Q347" s="36"/>
      <c r="R347" s="36"/>
      <c r="S347" s="36"/>
      <c r="T347" s="36"/>
      <c r="U347" s="36"/>
      <c r="V347" s="8"/>
    </row>
    <row r="348" ht="15.75" customHeight="1">
      <c r="A348" s="16"/>
      <c r="B348" s="16"/>
      <c r="C348" s="16"/>
      <c r="D348" s="36"/>
      <c r="E348" s="36"/>
      <c r="F348" s="36"/>
      <c r="G348" s="36"/>
      <c r="H348" s="36"/>
      <c r="I348" s="36"/>
      <c r="J348" s="36"/>
      <c r="K348" s="36"/>
      <c r="L348" s="36"/>
      <c r="M348" s="36"/>
      <c r="N348" s="36"/>
      <c r="O348" s="36"/>
      <c r="P348" s="36"/>
      <c r="Q348" s="36"/>
      <c r="R348" s="36"/>
      <c r="S348" s="36"/>
      <c r="T348" s="36"/>
      <c r="U348" s="36"/>
      <c r="V348" s="8"/>
    </row>
    <row r="349" ht="15.75" customHeight="1">
      <c r="A349" s="16"/>
      <c r="B349" s="16"/>
      <c r="C349" s="16"/>
      <c r="D349" s="36"/>
      <c r="E349" s="36"/>
      <c r="F349" s="36"/>
      <c r="G349" s="36"/>
      <c r="H349" s="36"/>
      <c r="I349" s="36"/>
      <c r="J349" s="36"/>
      <c r="K349" s="36"/>
      <c r="L349" s="36"/>
      <c r="M349" s="36"/>
      <c r="N349" s="36"/>
      <c r="O349" s="36"/>
      <c r="P349" s="36"/>
      <c r="Q349" s="36"/>
      <c r="R349" s="36"/>
      <c r="S349" s="36"/>
      <c r="T349" s="36"/>
      <c r="U349" s="36"/>
      <c r="V349" s="8"/>
    </row>
    <row r="350" ht="15.75" customHeight="1">
      <c r="A350" s="16"/>
      <c r="B350" s="16"/>
      <c r="C350" s="16"/>
      <c r="D350" s="36"/>
      <c r="E350" s="36"/>
      <c r="F350" s="36"/>
      <c r="G350" s="36"/>
      <c r="H350" s="36"/>
      <c r="I350" s="36"/>
      <c r="J350" s="36"/>
      <c r="K350" s="36"/>
      <c r="L350" s="36"/>
      <c r="M350" s="36"/>
      <c r="N350" s="36"/>
      <c r="O350" s="36"/>
      <c r="P350" s="36"/>
      <c r="Q350" s="36"/>
      <c r="R350" s="36"/>
      <c r="S350" s="36"/>
      <c r="T350" s="36"/>
      <c r="U350" s="36"/>
      <c r="V350" s="8"/>
    </row>
    <row r="351" ht="15.75" customHeight="1">
      <c r="A351" s="16"/>
      <c r="B351" s="16"/>
      <c r="C351" s="16"/>
      <c r="D351" s="36"/>
      <c r="E351" s="36"/>
      <c r="F351" s="36"/>
      <c r="G351" s="36"/>
      <c r="H351" s="36"/>
      <c r="I351" s="36"/>
      <c r="J351" s="36"/>
      <c r="K351" s="36"/>
      <c r="L351" s="36"/>
      <c r="M351" s="36"/>
      <c r="N351" s="36"/>
      <c r="O351" s="36"/>
      <c r="P351" s="36"/>
      <c r="Q351" s="36"/>
      <c r="R351" s="36"/>
      <c r="S351" s="36"/>
      <c r="T351" s="36"/>
      <c r="U351" s="36"/>
      <c r="V351" s="8"/>
    </row>
    <row r="352" ht="15.75" customHeight="1">
      <c r="A352" s="16"/>
      <c r="B352" s="16"/>
      <c r="C352" s="16"/>
      <c r="D352" s="36"/>
      <c r="E352" s="36"/>
      <c r="F352" s="36"/>
      <c r="G352" s="36"/>
      <c r="H352" s="36"/>
      <c r="I352" s="36"/>
      <c r="J352" s="36"/>
      <c r="K352" s="36"/>
      <c r="L352" s="36"/>
      <c r="M352" s="36"/>
      <c r="N352" s="36"/>
      <c r="O352" s="36"/>
      <c r="P352" s="36"/>
      <c r="Q352" s="36"/>
      <c r="R352" s="36"/>
      <c r="S352" s="36"/>
      <c r="T352" s="36"/>
      <c r="U352" s="36"/>
      <c r="V352" s="8"/>
    </row>
    <row r="353" ht="15.75" customHeight="1">
      <c r="A353" s="16"/>
      <c r="B353" s="16"/>
      <c r="C353" s="16"/>
      <c r="D353" s="36"/>
      <c r="E353" s="36"/>
      <c r="F353" s="36"/>
      <c r="G353" s="36"/>
      <c r="H353" s="36"/>
      <c r="I353" s="36"/>
      <c r="J353" s="36"/>
      <c r="K353" s="36"/>
      <c r="L353" s="36"/>
      <c r="M353" s="36"/>
      <c r="N353" s="36"/>
      <c r="O353" s="36"/>
      <c r="P353" s="36"/>
      <c r="Q353" s="36"/>
      <c r="R353" s="36"/>
      <c r="S353" s="36"/>
      <c r="T353" s="36"/>
      <c r="U353" s="36"/>
      <c r="V353" s="8"/>
    </row>
    <row r="354" ht="15.75" customHeight="1">
      <c r="A354" s="16"/>
      <c r="B354" s="16"/>
      <c r="C354" s="16"/>
      <c r="D354" s="36"/>
      <c r="E354" s="36"/>
      <c r="F354" s="36"/>
      <c r="G354" s="36"/>
      <c r="H354" s="36"/>
      <c r="I354" s="36"/>
      <c r="J354" s="36"/>
      <c r="K354" s="36"/>
      <c r="L354" s="36"/>
      <c r="M354" s="36"/>
      <c r="N354" s="36"/>
      <c r="O354" s="36"/>
      <c r="P354" s="36"/>
      <c r="Q354" s="36"/>
      <c r="R354" s="36"/>
      <c r="S354" s="36"/>
      <c r="T354" s="36"/>
      <c r="U354" s="36"/>
      <c r="V354" s="8"/>
    </row>
    <row r="355" ht="15.75" customHeight="1">
      <c r="A355" s="16"/>
      <c r="B355" s="16"/>
      <c r="C355" s="16"/>
      <c r="D355" s="36"/>
      <c r="E355" s="36"/>
      <c r="F355" s="36"/>
      <c r="G355" s="36"/>
      <c r="H355" s="36"/>
      <c r="I355" s="36"/>
      <c r="J355" s="36"/>
      <c r="K355" s="36"/>
      <c r="L355" s="36"/>
      <c r="M355" s="36"/>
      <c r="N355" s="36"/>
      <c r="O355" s="36"/>
      <c r="P355" s="36"/>
      <c r="Q355" s="36"/>
      <c r="R355" s="36"/>
      <c r="S355" s="36"/>
      <c r="T355" s="36"/>
      <c r="U355" s="36"/>
      <c r="V355" s="8"/>
    </row>
    <row r="356" ht="15.75" customHeight="1">
      <c r="A356" s="16"/>
      <c r="B356" s="16"/>
      <c r="C356" s="16"/>
      <c r="D356" s="36"/>
      <c r="E356" s="36"/>
      <c r="F356" s="36"/>
      <c r="G356" s="36"/>
      <c r="H356" s="36"/>
      <c r="I356" s="36"/>
      <c r="J356" s="36"/>
      <c r="K356" s="36"/>
      <c r="L356" s="36"/>
      <c r="M356" s="36"/>
      <c r="N356" s="36"/>
      <c r="O356" s="36"/>
      <c r="P356" s="36"/>
      <c r="Q356" s="36"/>
      <c r="R356" s="36"/>
      <c r="S356" s="36"/>
      <c r="T356" s="36"/>
      <c r="U356" s="36"/>
      <c r="V356" s="8"/>
    </row>
    <row r="357" ht="15.75" customHeight="1">
      <c r="A357" s="16"/>
      <c r="B357" s="16"/>
      <c r="C357" s="16"/>
      <c r="D357" s="36"/>
      <c r="E357" s="36"/>
      <c r="F357" s="36"/>
      <c r="G357" s="36"/>
      <c r="H357" s="36"/>
      <c r="I357" s="36"/>
      <c r="J357" s="36"/>
      <c r="K357" s="36"/>
      <c r="L357" s="36"/>
      <c r="M357" s="36"/>
      <c r="N357" s="36"/>
      <c r="O357" s="36"/>
      <c r="P357" s="36"/>
      <c r="Q357" s="36"/>
      <c r="R357" s="36"/>
      <c r="S357" s="36"/>
      <c r="T357" s="36"/>
      <c r="U357" s="36"/>
      <c r="V357" s="8"/>
    </row>
    <row r="358" ht="15.75" customHeight="1">
      <c r="A358" s="16"/>
      <c r="B358" s="16"/>
      <c r="C358" s="16"/>
      <c r="D358" s="36"/>
      <c r="E358" s="36"/>
      <c r="F358" s="36"/>
      <c r="G358" s="36"/>
      <c r="H358" s="36"/>
      <c r="I358" s="36"/>
      <c r="J358" s="36"/>
      <c r="K358" s="36"/>
      <c r="L358" s="36"/>
      <c r="M358" s="36"/>
      <c r="N358" s="36"/>
      <c r="O358" s="36"/>
      <c r="P358" s="36"/>
      <c r="Q358" s="36"/>
      <c r="R358" s="36"/>
      <c r="S358" s="36"/>
      <c r="T358" s="36"/>
      <c r="U358" s="36"/>
      <c r="V358" s="8"/>
    </row>
    <row r="359" ht="15.75" customHeight="1">
      <c r="A359" s="16"/>
      <c r="B359" s="16"/>
      <c r="C359" s="16"/>
      <c r="D359" s="36"/>
      <c r="E359" s="36"/>
      <c r="F359" s="36"/>
      <c r="G359" s="36"/>
      <c r="H359" s="36"/>
      <c r="I359" s="36"/>
      <c r="J359" s="36"/>
      <c r="K359" s="36"/>
      <c r="L359" s="36"/>
      <c r="M359" s="36"/>
      <c r="N359" s="36"/>
      <c r="O359" s="36"/>
      <c r="P359" s="36"/>
      <c r="Q359" s="36"/>
      <c r="R359" s="36"/>
      <c r="S359" s="36"/>
      <c r="T359" s="36"/>
      <c r="U359" s="36"/>
      <c r="V359" s="8"/>
    </row>
    <row r="360" ht="15.75" customHeight="1">
      <c r="A360" s="16"/>
      <c r="B360" s="16"/>
      <c r="C360" s="16"/>
      <c r="D360" s="36"/>
      <c r="E360" s="36"/>
      <c r="F360" s="36"/>
      <c r="G360" s="36"/>
      <c r="H360" s="36"/>
      <c r="I360" s="36"/>
      <c r="J360" s="36"/>
      <c r="K360" s="36"/>
      <c r="L360" s="36"/>
      <c r="M360" s="36"/>
      <c r="N360" s="36"/>
      <c r="O360" s="36"/>
      <c r="P360" s="36"/>
      <c r="Q360" s="36"/>
      <c r="R360" s="36"/>
      <c r="S360" s="36"/>
      <c r="T360" s="36"/>
      <c r="U360" s="36"/>
      <c r="V360" s="8"/>
    </row>
    <row r="361" ht="15.75" customHeight="1">
      <c r="A361" s="16"/>
      <c r="B361" s="16"/>
      <c r="C361" s="16"/>
      <c r="D361" s="36"/>
      <c r="E361" s="36"/>
      <c r="F361" s="36"/>
      <c r="G361" s="36"/>
      <c r="H361" s="36"/>
      <c r="I361" s="36"/>
      <c r="J361" s="36"/>
      <c r="K361" s="36"/>
      <c r="L361" s="36"/>
      <c r="M361" s="36"/>
      <c r="N361" s="36"/>
      <c r="O361" s="36"/>
      <c r="P361" s="36"/>
      <c r="Q361" s="36"/>
      <c r="R361" s="36"/>
      <c r="S361" s="36"/>
      <c r="T361" s="36"/>
      <c r="U361" s="36"/>
      <c r="V361" s="8"/>
    </row>
    <row r="362" ht="15.75" customHeight="1">
      <c r="A362" s="16"/>
      <c r="B362" s="16"/>
      <c r="C362" s="16"/>
      <c r="D362" s="36"/>
      <c r="E362" s="36"/>
      <c r="F362" s="36"/>
      <c r="G362" s="36"/>
      <c r="H362" s="36"/>
      <c r="I362" s="36"/>
      <c r="J362" s="36"/>
      <c r="K362" s="36"/>
      <c r="L362" s="36"/>
      <c r="M362" s="36"/>
      <c r="N362" s="36"/>
      <c r="O362" s="36"/>
      <c r="P362" s="36"/>
      <c r="Q362" s="36"/>
      <c r="R362" s="36"/>
      <c r="S362" s="36"/>
      <c r="T362" s="36"/>
      <c r="U362" s="36"/>
      <c r="V362" s="8"/>
    </row>
    <row r="363" ht="15.75" customHeight="1">
      <c r="A363" s="16"/>
      <c r="B363" s="16"/>
      <c r="C363" s="36"/>
      <c r="D363" s="36"/>
      <c r="E363" s="36"/>
      <c r="F363" s="36"/>
      <c r="G363" s="36"/>
      <c r="H363" s="36"/>
      <c r="I363" s="36"/>
      <c r="J363" s="36"/>
      <c r="K363" s="36"/>
      <c r="L363" s="36"/>
      <c r="M363" s="36"/>
      <c r="N363" s="36"/>
      <c r="O363" s="36"/>
      <c r="P363" s="36"/>
      <c r="Q363" s="36"/>
      <c r="R363" s="36"/>
      <c r="S363" s="36"/>
      <c r="T363" s="36"/>
      <c r="U363" s="36"/>
      <c r="V363" s="8"/>
    </row>
    <row r="364" ht="15.75" customHeight="1">
      <c r="A364" s="16"/>
      <c r="B364" s="16"/>
      <c r="C364" s="36"/>
      <c r="D364" s="36"/>
      <c r="E364" s="36"/>
      <c r="F364" s="36"/>
      <c r="G364" s="36"/>
      <c r="H364" s="36"/>
      <c r="I364" s="36"/>
      <c r="J364" s="36"/>
      <c r="K364" s="36"/>
      <c r="L364" s="36"/>
      <c r="M364" s="36"/>
      <c r="N364" s="36"/>
      <c r="O364" s="36"/>
      <c r="P364" s="36"/>
      <c r="Q364" s="36"/>
      <c r="R364" s="36"/>
      <c r="S364" s="36"/>
      <c r="T364" s="36"/>
      <c r="U364" s="36"/>
      <c r="V364" s="8"/>
    </row>
    <row r="365" ht="15.75" customHeight="1">
      <c r="A365" s="16"/>
      <c r="B365" s="16"/>
      <c r="C365" s="36"/>
      <c r="D365" s="36"/>
      <c r="E365" s="36"/>
      <c r="F365" s="36"/>
      <c r="G365" s="36"/>
      <c r="H365" s="36"/>
      <c r="I365" s="36"/>
      <c r="J365" s="36"/>
      <c r="K365" s="36"/>
      <c r="L365" s="36"/>
      <c r="M365" s="36"/>
      <c r="N365" s="36"/>
      <c r="O365" s="36"/>
      <c r="P365" s="36"/>
      <c r="Q365" s="36"/>
      <c r="R365" s="36"/>
      <c r="S365" s="36"/>
      <c r="T365" s="36"/>
      <c r="U365" s="36"/>
      <c r="V365" s="8"/>
    </row>
    <row r="366" ht="15.75" customHeight="1">
      <c r="A366" s="16"/>
      <c r="B366" s="16"/>
      <c r="C366" s="36"/>
      <c r="D366" s="36"/>
      <c r="E366" s="36"/>
      <c r="F366" s="36"/>
      <c r="G366" s="36"/>
      <c r="H366" s="36"/>
      <c r="I366" s="36"/>
      <c r="J366" s="36"/>
      <c r="K366" s="36"/>
      <c r="L366" s="36"/>
      <c r="M366" s="36"/>
      <c r="N366" s="36"/>
      <c r="O366" s="36"/>
      <c r="P366" s="36"/>
      <c r="Q366" s="36"/>
      <c r="R366" s="36"/>
      <c r="S366" s="36"/>
      <c r="T366" s="36"/>
      <c r="U366" s="36"/>
      <c r="V366" s="8"/>
    </row>
    <row r="367" ht="15.75" customHeight="1">
      <c r="A367" s="16"/>
      <c r="B367" s="16"/>
      <c r="C367" s="36"/>
      <c r="D367" s="36"/>
      <c r="E367" s="36"/>
      <c r="F367" s="36"/>
      <c r="G367" s="36"/>
      <c r="H367" s="36"/>
      <c r="I367" s="36"/>
      <c r="J367" s="36"/>
      <c r="K367" s="36"/>
      <c r="L367" s="36"/>
      <c r="M367" s="36"/>
      <c r="N367" s="36"/>
      <c r="O367" s="36"/>
      <c r="P367" s="36"/>
      <c r="Q367" s="36"/>
      <c r="R367" s="36"/>
      <c r="S367" s="36"/>
      <c r="T367" s="36"/>
      <c r="U367" s="36"/>
      <c r="V367" s="8"/>
    </row>
    <row r="368" ht="15.75" customHeight="1">
      <c r="A368" s="16"/>
      <c r="B368" s="16"/>
      <c r="C368" s="36"/>
      <c r="D368" s="36"/>
      <c r="E368" s="36"/>
      <c r="F368" s="36"/>
      <c r="G368" s="36"/>
      <c r="H368" s="36"/>
      <c r="I368" s="36"/>
      <c r="J368" s="36"/>
      <c r="K368" s="36"/>
      <c r="L368" s="36"/>
      <c r="M368" s="36"/>
      <c r="N368" s="36"/>
      <c r="O368" s="36"/>
      <c r="P368" s="36"/>
      <c r="Q368" s="36"/>
      <c r="R368" s="36"/>
      <c r="S368" s="36"/>
      <c r="T368" s="36"/>
      <c r="U368" s="36"/>
      <c r="V368" s="8"/>
    </row>
    <row r="369" ht="15.75" customHeight="1">
      <c r="A369" s="16"/>
      <c r="B369" s="16"/>
      <c r="C369" s="36"/>
      <c r="D369" s="36"/>
      <c r="E369" s="36"/>
      <c r="F369" s="36"/>
      <c r="G369" s="36"/>
      <c r="H369" s="36"/>
      <c r="I369" s="36"/>
      <c r="J369" s="36"/>
      <c r="K369" s="36"/>
      <c r="L369" s="36"/>
      <c r="M369" s="36"/>
      <c r="N369" s="36"/>
      <c r="O369" s="36"/>
      <c r="P369" s="36"/>
      <c r="Q369" s="36"/>
      <c r="R369" s="36"/>
      <c r="S369" s="36"/>
      <c r="T369" s="36"/>
      <c r="U369" s="36"/>
      <c r="V369" s="8"/>
    </row>
    <row r="370" ht="15.75" customHeight="1">
      <c r="A370" s="16"/>
      <c r="B370" s="16"/>
      <c r="C370" s="36"/>
      <c r="D370" s="36"/>
      <c r="E370" s="36"/>
      <c r="F370" s="36"/>
      <c r="G370" s="36"/>
      <c r="H370" s="36"/>
      <c r="I370" s="36"/>
      <c r="J370" s="36"/>
      <c r="K370" s="36"/>
      <c r="L370" s="36"/>
      <c r="M370" s="36"/>
      <c r="N370" s="36"/>
      <c r="O370" s="36"/>
      <c r="P370" s="36"/>
      <c r="Q370" s="36"/>
      <c r="R370" s="36"/>
      <c r="S370" s="36"/>
      <c r="T370" s="36"/>
      <c r="U370" s="36"/>
      <c r="V370" s="8"/>
    </row>
    <row r="371" ht="15.75" customHeight="1">
      <c r="A371" s="16"/>
      <c r="B371" s="16"/>
      <c r="C371" s="36"/>
      <c r="D371" s="36"/>
      <c r="E371" s="36"/>
      <c r="F371" s="36"/>
      <c r="G371" s="36"/>
      <c r="H371" s="36"/>
      <c r="I371" s="36"/>
      <c r="J371" s="36"/>
      <c r="K371" s="36"/>
      <c r="L371" s="36"/>
      <c r="M371" s="36"/>
      <c r="N371" s="36"/>
      <c r="O371" s="36"/>
      <c r="P371" s="36"/>
      <c r="Q371" s="36"/>
      <c r="R371" s="36"/>
      <c r="S371" s="36"/>
      <c r="T371" s="36"/>
      <c r="U371" s="36"/>
      <c r="V371" s="8"/>
    </row>
    <row r="372" ht="15.75" customHeight="1">
      <c r="A372" s="16"/>
      <c r="B372" s="16"/>
      <c r="C372" s="36"/>
      <c r="D372" s="36"/>
      <c r="E372" s="36"/>
      <c r="F372" s="36"/>
      <c r="G372" s="36"/>
      <c r="H372" s="36"/>
      <c r="I372" s="36"/>
      <c r="J372" s="36"/>
      <c r="K372" s="36"/>
      <c r="L372" s="36"/>
      <c r="M372" s="36"/>
      <c r="N372" s="36"/>
      <c r="O372" s="36"/>
      <c r="P372" s="36"/>
      <c r="Q372" s="36"/>
      <c r="R372" s="36"/>
      <c r="S372" s="36"/>
      <c r="T372" s="36"/>
      <c r="U372" s="36"/>
      <c r="V372" s="8"/>
    </row>
    <row r="373" ht="15.75" customHeight="1">
      <c r="A373" s="16"/>
      <c r="B373" s="16"/>
      <c r="C373" s="36"/>
      <c r="D373" s="36"/>
      <c r="E373" s="36"/>
      <c r="F373" s="36"/>
      <c r="G373" s="36"/>
      <c r="H373" s="36"/>
      <c r="I373" s="36"/>
      <c r="J373" s="36"/>
      <c r="K373" s="36"/>
      <c r="L373" s="36"/>
      <c r="M373" s="36"/>
      <c r="N373" s="36"/>
      <c r="O373" s="36"/>
      <c r="P373" s="36"/>
      <c r="Q373" s="36"/>
      <c r="R373" s="36"/>
      <c r="S373" s="36"/>
      <c r="T373" s="36"/>
      <c r="U373" s="36"/>
      <c r="V373" s="8"/>
    </row>
    <row r="374" ht="15.75" customHeight="1">
      <c r="A374" s="16"/>
      <c r="B374" s="16"/>
      <c r="C374" s="36"/>
      <c r="D374" s="36"/>
      <c r="E374" s="36"/>
      <c r="F374" s="36"/>
      <c r="G374" s="36"/>
      <c r="H374" s="36"/>
      <c r="I374" s="36"/>
      <c r="J374" s="36"/>
      <c r="K374" s="36"/>
      <c r="L374" s="36"/>
      <c r="M374" s="36"/>
      <c r="N374" s="36"/>
      <c r="O374" s="36"/>
      <c r="P374" s="36"/>
      <c r="Q374" s="36"/>
      <c r="R374" s="36"/>
      <c r="S374" s="36"/>
      <c r="T374" s="36"/>
      <c r="U374" s="36"/>
      <c r="V374" s="8"/>
    </row>
    <row r="375" ht="15.75" customHeight="1">
      <c r="A375" s="16"/>
      <c r="B375" s="16"/>
      <c r="C375" s="36"/>
      <c r="D375" s="36"/>
      <c r="E375" s="36"/>
      <c r="F375" s="36"/>
      <c r="G375" s="36"/>
      <c r="H375" s="36"/>
      <c r="I375" s="36"/>
      <c r="J375" s="36"/>
      <c r="K375" s="36"/>
      <c r="L375" s="36"/>
      <c r="M375" s="36"/>
      <c r="N375" s="36"/>
      <c r="O375" s="36"/>
      <c r="P375" s="36"/>
      <c r="Q375" s="36"/>
      <c r="R375" s="36"/>
      <c r="S375" s="36"/>
      <c r="T375" s="36"/>
      <c r="U375" s="36"/>
      <c r="V375" s="8"/>
    </row>
    <row r="376" ht="15.75" customHeight="1">
      <c r="A376" s="16"/>
      <c r="B376" s="16"/>
      <c r="C376" s="36"/>
      <c r="D376" s="36"/>
      <c r="E376" s="36"/>
      <c r="F376" s="36"/>
      <c r="G376" s="36"/>
      <c r="H376" s="36"/>
      <c r="I376" s="36"/>
      <c r="J376" s="36"/>
      <c r="K376" s="36"/>
      <c r="L376" s="36"/>
      <c r="M376" s="36"/>
      <c r="N376" s="36"/>
      <c r="O376" s="36"/>
      <c r="P376" s="36"/>
      <c r="Q376" s="36"/>
      <c r="R376" s="36"/>
      <c r="S376" s="36"/>
      <c r="T376" s="36"/>
      <c r="U376" s="36"/>
      <c r="V376" s="8"/>
    </row>
    <row r="377" ht="15.75" customHeight="1">
      <c r="A377" s="16"/>
      <c r="B377" s="16"/>
      <c r="C377" s="36"/>
      <c r="D377" s="36"/>
      <c r="E377" s="36"/>
      <c r="F377" s="36"/>
      <c r="G377" s="36"/>
      <c r="H377" s="36"/>
      <c r="I377" s="36"/>
      <c r="J377" s="36"/>
      <c r="K377" s="36"/>
      <c r="L377" s="36"/>
      <c r="M377" s="36"/>
      <c r="N377" s="36"/>
      <c r="O377" s="36"/>
      <c r="P377" s="36"/>
      <c r="Q377" s="36"/>
      <c r="R377" s="36"/>
      <c r="S377" s="36"/>
      <c r="T377" s="36"/>
      <c r="U377" s="36"/>
      <c r="V377" s="8"/>
    </row>
    <row r="378" ht="15.75" customHeight="1">
      <c r="A378" s="16"/>
      <c r="B378" s="16"/>
      <c r="C378" s="36"/>
      <c r="D378" s="36"/>
      <c r="E378" s="36"/>
      <c r="F378" s="36"/>
      <c r="G378" s="36"/>
      <c r="H378" s="36"/>
      <c r="I378" s="36"/>
      <c r="J378" s="36"/>
      <c r="K378" s="36"/>
      <c r="L378" s="36"/>
      <c r="M378" s="36"/>
      <c r="N378" s="36"/>
      <c r="O378" s="36"/>
      <c r="P378" s="36"/>
      <c r="Q378" s="36"/>
      <c r="R378" s="36"/>
      <c r="S378" s="36"/>
      <c r="T378" s="36"/>
      <c r="U378" s="36"/>
      <c r="V378" s="8"/>
    </row>
    <row r="379" ht="15.75" customHeight="1">
      <c r="A379" s="16"/>
      <c r="B379" s="16"/>
      <c r="C379" s="36"/>
      <c r="D379" s="36"/>
      <c r="E379" s="36"/>
      <c r="F379" s="36"/>
      <c r="G379" s="36"/>
      <c r="H379" s="36"/>
      <c r="I379" s="36"/>
      <c r="J379" s="36"/>
      <c r="K379" s="36"/>
      <c r="L379" s="36"/>
      <c r="M379" s="36"/>
      <c r="N379" s="36"/>
      <c r="O379" s="36"/>
      <c r="P379" s="36"/>
      <c r="Q379" s="36"/>
      <c r="R379" s="36"/>
      <c r="S379" s="36"/>
      <c r="T379" s="36"/>
      <c r="U379" s="36"/>
      <c r="V379" s="8"/>
    </row>
    <row r="380" ht="15.75" customHeight="1">
      <c r="A380" s="16"/>
      <c r="B380" s="16"/>
      <c r="C380" s="36"/>
      <c r="D380" s="36"/>
      <c r="E380" s="36"/>
      <c r="F380" s="36"/>
      <c r="G380" s="36"/>
      <c r="H380" s="36"/>
      <c r="I380" s="36"/>
      <c r="J380" s="36"/>
      <c r="K380" s="36"/>
      <c r="L380" s="36"/>
      <c r="M380" s="36"/>
      <c r="N380" s="36"/>
      <c r="O380" s="36"/>
      <c r="P380" s="36"/>
      <c r="Q380" s="36"/>
      <c r="R380" s="36"/>
      <c r="S380" s="36"/>
      <c r="T380" s="36"/>
      <c r="U380" s="36"/>
      <c r="V380" s="8"/>
    </row>
    <row r="381" ht="15.75" customHeight="1">
      <c r="A381" s="16"/>
      <c r="B381" s="16"/>
      <c r="C381" s="36"/>
      <c r="D381" s="36"/>
      <c r="E381" s="36"/>
      <c r="F381" s="36"/>
      <c r="G381" s="36"/>
      <c r="H381" s="36"/>
      <c r="I381" s="36"/>
      <c r="J381" s="36"/>
      <c r="K381" s="36"/>
      <c r="L381" s="36"/>
      <c r="M381" s="36"/>
      <c r="N381" s="36"/>
      <c r="O381" s="36"/>
      <c r="P381" s="36"/>
      <c r="Q381" s="36"/>
      <c r="R381" s="36"/>
      <c r="S381" s="36"/>
      <c r="T381" s="36"/>
      <c r="U381" s="36"/>
      <c r="V381" s="8"/>
    </row>
    <row r="382" ht="15.75" customHeight="1">
      <c r="A382" s="16"/>
      <c r="B382" s="16"/>
      <c r="C382" s="36"/>
      <c r="D382" s="36"/>
      <c r="E382" s="36"/>
      <c r="F382" s="36"/>
      <c r="G382" s="36"/>
      <c r="H382" s="36"/>
      <c r="I382" s="36"/>
      <c r="J382" s="36"/>
      <c r="K382" s="36"/>
      <c r="L382" s="36"/>
      <c r="M382" s="36"/>
      <c r="N382" s="36"/>
      <c r="O382" s="36"/>
      <c r="P382" s="36"/>
      <c r="Q382" s="36"/>
      <c r="R382" s="36"/>
      <c r="S382" s="36"/>
      <c r="T382" s="36"/>
      <c r="U382" s="36"/>
      <c r="V382" s="8"/>
    </row>
    <row r="383" ht="15.75" customHeight="1">
      <c r="A383" s="16"/>
      <c r="B383" s="16"/>
      <c r="C383" s="36"/>
      <c r="D383" s="36"/>
      <c r="E383" s="36"/>
      <c r="F383" s="36"/>
      <c r="G383" s="36"/>
      <c r="H383" s="36"/>
      <c r="I383" s="36"/>
      <c r="J383" s="36"/>
      <c r="K383" s="36"/>
      <c r="L383" s="36"/>
      <c r="M383" s="36"/>
      <c r="N383" s="36"/>
      <c r="O383" s="36"/>
      <c r="P383" s="36"/>
      <c r="Q383" s="36"/>
      <c r="R383" s="36"/>
      <c r="S383" s="36"/>
      <c r="T383" s="36"/>
      <c r="U383" s="36"/>
      <c r="V383" s="8"/>
    </row>
    <row r="384" ht="15.75" customHeight="1">
      <c r="A384" s="16"/>
      <c r="B384" s="16"/>
      <c r="C384" s="36"/>
      <c r="D384" s="36"/>
      <c r="E384" s="36"/>
      <c r="F384" s="36"/>
      <c r="G384" s="36"/>
      <c r="H384" s="36"/>
      <c r="I384" s="36"/>
      <c r="J384" s="36"/>
      <c r="K384" s="36"/>
      <c r="L384" s="36"/>
      <c r="M384" s="36"/>
      <c r="N384" s="36"/>
      <c r="O384" s="36"/>
      <c r="P384" s="36"/>
      <c r="Q384" s="36"/>
      <c r="R384" s="36"/>
      <c r="S384" s="36"/>
      <c r="T384" s="36"/>
      <c r="U384" s="36"/>
      <c r="V384" s="8"/>
    </row>
    <row r="385" ht="15.75" customHeight="1">
      <c r="A385" s="16"/>
      <c r="B385" s="16"/>
      <c r="C385" s="36"/>
      <c r="D385" s="36"/>
      <c r="E385" s="36"/>
      <c r="F385" s="36"/>
      <c r="G385" s="36"/>
      <c r="H385" s="36"/>
      <c r="I385" s="36"/>
      <c r="J385" s="36"/>
      <c r="K385" s="36"/>
      <c r="L385" s="36"/>
      <c r="M385" s="36"/>
      <c r="N385" s="36"/>
      <c r="O385" s="36"/>
      <c r="P385" s="36"/>
      <c r="Q385" s="36"/>
      <c r="R385" s="36"/>
      <c r="S385" s="36"/>
      <c r="T385" s="36"/>
      <c r="U385" s="36"/>
      <c r="V385" s="8"/>
    </row>
    <row r="386" ht="15.75" customHeight="1">
      <c r="A386" s="16"/>
      <c r="B386" s="16"/>
      <c r="C386" s="36"/>
      <c r="D386" s="36"/>
      <c r="E386" s="36"/>
      <c r="F386" s="36"/>
      <c r="G386" s="36"/>
      <c r="H386" s="36"/>
      <c r="I386" s="36"/>
      <c r="J386" s="36"/>
      <c r="K386" s="36"/>
      <c r="L386" s="36"/>
      <c r="M386" s="36"/>
      <c r="N386" s="36"/>
      <c r="O386" s="36"/>
      <c r="P386" s="36"/>
      <c r="Q386" s="36"/>
      <c r="R386" s="36"/>
      <c r="S386" s="36"/>
      <c r="T386" s="36"/>
      <c r="U386" s="36"/>
      <c r="V386" s="8"/>
    </row>
    <row r="387" ht="15.75" customHeight="1">
      <c r="A387" s="16"/>
      <c r="B387" s="16"/>
      <c r="C387" s="36"/>
      <c r="D387" s="36"/>
      <c r="E387" s="36"/>
      <c r="F387" s="36"/>
      <c r="G387" s="36"/>
      <c r="H387" s="36"/>
      <c r="I387" s="36"/>
      <c r="J387" s="36"/>
      <c r="K387" s="36"/>
      <c r="L387" s="36"/>
      <c r="M387" s="36"/>
      <c r="N387" s="36"/>
      <c r="O387" s="36"/>
      <c r="P387" s="36"/>
      <c r="Q387" s="36"/>
      <c r="R387" s="36"/>
      <c r="S387" s="36"/>
      <c r="T387" s="36"/>
      <c r="U387" s="36"/>
      <c r="V387" s="8"/>
    </row>
    <row r="388" ht="15.75" customHeight="1">
      <c r="A388" s="16"/>
      <c r="B388" s="16"/>
      <c r="C388" s="36"/>
      <c r="D388" s="36"/>
      <c r="E388" s="36"/>
      <c r="F388" s="36"/>
      <c r="G388" s="36"/>
      <c r="H388" s="36"/>
      <c r="I388" s="36"/>
      <c r="J388" s="36"/>
      <c r="K388" s="36"/>
      <c r="L388" s="36"/>
      <c r="M388" s="36"/>
      <c r="N388" s="36"/>
      <c r="O388" s="36"/>
      <c r="P388" s="36"/>
      <c r="Q388" s="36"/>
      <c r="R388" s="36"/>
      <c r="S388" s="36"/>
      <c r="T388" s="36"/>
      <c r="U388" s="36"/>
      <c r="V388" s="8"/>
    </row>
    <row r="389" ht="15.75" customHeight="1">
      <c r="A389" s="16"/>
      <c r="B389" s="16"/>
      <c r="C389" s="36"/>
      <c r="D389" s="36"/>
      <c r="E389" s="36"/>
      <c r="F389" s="36"/>
      <c r="G389" s="36"/>
      <c r="H389" s="36"/>
      <c r="I389" s="36"/>
      <c r="J389" s="36"/>
      <c r="K389" s="36"/>
      <c r="L389" s="36"/>
      <c r="M389" s="36"/>
      <c r="N389" s="36"/>
      <c r="O389" s="36"/>
      <c r="P389" s="36"/>
      <c r="Q389" s="36"/>
      <c r="R389" s="36"/>
      <c r="S389" s="36"/>
      <c r="T389" s="36"/>
      <c r="U389" s="36"/>
      <c r="V389" s="8"/>
    </row>
    <row r="390" ht="15.75" customHeight="1">
      <c r="A390" s="16"/>
      <c r="B390" s="16"/>
      <c r="C390" s="36"/>
      <c r="D390" s="36"/>
      <c r="E390" s="36"/>
      <c r="F390" s="36"/>
      <c r="G390" s="36"/>
      <c r="H390" s="36"/>
      <c r="I390" s="36"/>
      <c r="J390" s="36"/>
      <c r="K390" s="36"/>
      <c r="L390" s="36"/>
      <c r="M390" s="36"/>
      <c r="N390" s="36"/>
      <c r="O390" s="36"/>
      <c r="P390" s="36"/>
      <c r="Q390" s="36"/>
      <c r="R390" s="36"/>
      <c r="S390" s="36"/>
      <c r="T390" s="36"/>
      <c r="U390" s="36"/>
      <c r="V390" s="8"/>
    </row>
    <row r="391"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8"/>
    </row>
    <row r="392"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8"/>
    </row>
    <row r="393"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8"/>
    </row>
    <row r="394"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8"/>
    </row>
    <row r="395"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8"/>
    </row>
    <row r="396"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8"/>
    </row>
    <row r="397"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8"/>
    </row>
    <row r="398"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8"/>
    </row>
    <row r="399"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8"/>
    </row>
    <row r="400"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8"/>
    </row>
    <row r="401"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8"/>
    </row>
    <row r="402"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8"/>
    </row>
    <row r="403"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8"/>
    </row>
    <row r="404"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8"/>
    </row>
    <row r="405"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8"/>
    </row>
    <row r="406"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8"/>
    </row>
    <row r="407"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8"/>
    </row>
    <row r="408"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8"/>
    </row>
    <row r="409"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8"/>
    </row>
    <row r="410"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8"/>
    </row>
    <row r="411"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8"/>
    </row>
    <row r="412"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8"/>
    </row>
    <row r="413"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8"/>
    </row>
    <row r="414"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8"/>
    </row>
    <row r="415"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8"/>
    </row>
    <row r="416"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8"/>
    </row>
    <row r="417"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8"/>
    </row>
    <row r="418"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8"/>
    </row>
    <row r="419"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8"/>
    </row>
    <row r="420"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8"/>
    </row>
    <row r="421"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8"/>
    </row>
    <row r="422"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8"/>
    </row>
    <row r="423"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8"/>
    </row>
    <row r="424"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8"/>
    </row>
    <row r="425"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8"/>
    </row>
    <row r="426"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8"/>
    </row>
    <row r="427"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8"/>
    </row>
    <row r="428"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8"/>
    </row>
    <row r="429"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8"/>
    </row>
    <row r="430"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8"/>
    </row>
    <row r="431"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8"/>
    </row>
    <row r="432"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8"/>
    </row>
    <row r="433"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8"/>
    </row>
    <row r="434"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8"/>
    </row>
    <row r="435"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8"/>
    </row>
    <row r="436"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8"/>
    </row>
    <row r="437"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8"/>
    </row>
    <row r="438"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8"/>
    </row>
    <row r="439"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8"/>
    </row>
    <row r="440"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8"/>
    </row>
    <row r="441"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8"/>
    </row>
    <row r="442"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8"/>
    </row>
    <row r="443"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8"/>
    </row>
    <row r="444"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8"/>
    </row>
    <row r="445"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8"/>
    </row>
    <row r="446"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8"/>
    </row>
    <row r="447"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8"/>
    </row>
    <row r="448"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8"/>
    </row>
    <row r="449"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8"/>
    </row>
    <row r="450"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8"/>
    </row>
    <row r="451"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8"/>
    </row>
    <row r="452"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8"/>
    </row>
    <row r="453"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8"/>
    </row>
    <row r="454"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8"/>
    </row>
    <row r="455"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8"/>
    </row>
    <row r="456"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8"/>
    </row>
    <row r="457"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8"/>
    </row>
    <row r="458"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8"/>
    </row>
    <row r="459"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8"/>
    </row>
    <row r="460"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8"/>
    </row>
    <row r="461"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8"/>
    </row>
    <row r="462"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8"/>
    </row>
    <row r="463"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8"/>
    </row>
    <row r="464"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8"/>
    </row>
    <row r="465"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8"/>
    </row>
    <row r="466"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8"/>
    </row>
    <row r="467"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8"/>
    </row>
    <row r="468"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8"/>
    </row>
    <row r="469"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8"/>
    </row>
    <row r="470" ht="15.75" customHeight="1">
      <c r="A470" s="36"/>
      <c r="B470" s="36"/>
      <c r="K470" s="36"/>
      <c r="L470" s="36"/>
      <c r="M470" s="36"/>
      <c r="N470" s="36"/>
      <c r="O470" s="36"/>
      <c r="P470" s="36"/>
      <c r="Q470" s="36"/>
      <c r="R470" s="36"/>
      <c r="S470" s="36"/>
      <c r="T470" s="36"/>
      <c r="U470" s="36"/>
      <c r="V470" s="8"/>
    </row>
    <row r="471" ht="15.75" customHeight="1">
      <c r="A471" s="36"/>
      <c r="B471" s="36"/>
      <c r="K471" s="36"/>
      <c r="L471" s="36"/>
      <c r="M471" s="36"/>
      <c r="N471" s="36"/>
      <c r="O471" s="36"/>
      <c r="P471" s="36"/>
      <c r="Q471" s="36"/>
      <c r="R471" s="36"/>
      <c r="S471" s="36"/>
      <c r="T471" s="36"/>
      <c r="U471" s="36"/>
      <c r="V471" s="8"/>
    </row>
    <row r="472" ht="15.75" customHeight="1">
      <c r="A472" s="36"/>
      <c r="B472" s="36"/>
      <c r="K472" s="36"/>
      <c r="L472" s="36"/>
      <c r="M472" s="36"/>
      <c r="N472" s="36"/>
      <c r="O472" s="36"/>
      <c r="P472" s="36"/>
      <c r="Q472" s="36"/>
      <c r="R472" s="36"/>
      <c r="S472" s="36"/>
      <c r="T472" s="36"/>
      <c r="U472" s="36"/>
      <c r="V472" s="8"/>
    </row>
    <row r="473" ht="15.75" customHeight="1">
      <c r="A473" s="36"/>
      <c r="B473" s="36"/>
      <c r="K473" s="36"/>
      <c r="L473" s="36"/>
      <c r="M473" s="36"/>
      <c r="N473" s="36"/>
      <c r="O473" s="36"/>
      <c r="P473" s="36"/>
      <c r="Q473" s="36"/>
      <c r="R473" s="36"/>
      <c r="S473" s="36"/>
      <c r="T473" s="36"/>
      <c r="U473" s="36"/>
      <c r="V473" s="8"/>
    </row>
    <row r="474" ht="15.75" customHeight="1">
      <c r="A474" s="36"/>
      <c r="B474" s="36"/>
      <c r="K474" s="36"/>
      <c r="L474" s="36"/>
      <c r="M474" s="36"/>
      <c r="N474" s="36"/>
      <c r="O474" s="36"/>
      <c r="P474" s="36"/>
      <c r="Q474" s="36"/>
      <c r="R474" s="36"/>
      <c r="S474" s="36"/>
      <c r="T474" s="36"/>
      <c r="U474" s="36"/>
      <c r="V474" s="8"/>
    </row>
    <row r="475" ht="15.75" customHeight="1">
      <c r="A475" s="36"/>
      <c r="B475" s="36"/>
      <c r="K475" s="36"/>
      <c r="L475" s="36"/>
      <c r="M475" s="36"/>
      <c r="N475" s="36"/>
      <c r="O475" s="36"/>
      <c r="P475" s="36"/>
      <c r="Q475" s="36"/>
      <c r="R475" s="36"/>
      <c r="S475" s="36"/>
      <c r="T475" s="36"/>
      <c r="U475" s="36"/>
      <c r="V475" s="8"/>
    </row>
    <row r="476" ht="15.75" customHeight="1">
      <c r="A476" s="36"/>
      <c r="B476" s="36"/>
      <c r="K476" s="36"/>
      <c r="L476" s="36"/>
      <c r="M476" s="36"/>
      <c r="N476" s="36"/>
      <c r="O476" s="36"/>
      <c r="P476" s="36"/>
      <c r="Q476" s="36"/>
      <c r="R476" s="36"/>
      <c r="S476" s="36"/>
      <c r="T476" s="36"/>
      <c r="U476" s="36"/>
      <c r="V476" s="8"/>
    </row>
    <row r="477" ht="15.75" customHeight="1">
      <c r="A477" s="36"/>
      <c r="B477" s="36"/>
      <c r="K477" s="36"/>
      <c r="L477" s="36"/>
      <c r="M477" s="36"/>
      <c r="N477" s="36"/>
      <c r="O477" s="36"/>
      <c r="P477" s="36"/>
      <c r="Q477" s="36"/>
      <c r="R477" s="36"/>
      <c r="S477" s="36"/>
      <c r="T477" s="36"/>
      <c r="U477" s="36"/>
      <c r="V477" s="8"/>
    </row>
    <row r="478" ht="15.75" customHeight="1">
      <c r="A478" s="36"/>
      <c r="B478" s="36"/>
      <c r="K478" s="36"/>
      <c r="L478" s="36"/>
      <c r="M478" s="36"/>
      <c r="N478" s="36"/>
      <c r="O478" s="36"/>
      <c r="P478" s="36"/>
      <c r="Q478" s="36"/>
      <c r="R478" s="36"/>
      <c r="S478" s="36"/>
      <c r="T478" s="36"/>
      <c r="U478" s="36"/>
      <c r="V478" s="8"/>
    </row>
    <row r="479" ht="15.75" customHeight="1">
      <c r="A479" s="36"/>
      <c r="B479" s="36"/>
      <c r="K479" s="36"/>
      <c r="L479" s="36"/>
      <c r="M479" s="36"/>
      <c r="N479" s="36"/>
      <c r="O479" s="36"/>
      <c r="P479" s="36"/>
      <c r="Q479" s="36"/>
      <c r="R479" s="36"/>
      <c r="S479" s="36"/>
      <c r="T479" s="36"/>
      <c r="U479" s="36"/>
      <c r="V479" s="8"/>
    </row>
    <row r="480" ht="15.75" customHeight="1">
      <c r="A480" s="36"/>
      <c r="B480" s="36"/>
      <c r="K480" s="36"/>
      <c r="L480" s="36"/>
      <c r="M480" s="36"/>
      <c r="N480" s="36"/>
      <c r="O480" s="36"/>
      <c r="P480" s="36"/>
      <c r="Q480" s="36"/>
      <c r="R480" s="36"/>
      <c r="S480" s="36"/>
      <c r="T480" s="36"/>
      <c r="U480" s="36"/>
      <c r="V480" s="8"/>
    </row>
    <row r="481" ht="15.75" customHeight="1">
      <c r="A481" s="36"/>
      <c r="B481" s="36"/>
      <c r="K481" s="36"/>
      <c r="L481" s="36"/>
      <c r="M481" s="36"/>
      <c r="N481" s="36"/>
      <c r="O481" s="36"/>
      <c r="P481" s="36"/>
      <c r="Q481" s="36"/>
      <c r="R481" s="36"/>
      <c r="S481" s="36"/>
      <c r="T481" s="36"/>
      <c r="U481" s="36"/>
      <c r="V481" s="8"/>
    </row>
    <row r="482" ht="15.75" customHeight="1">
      <c r="A482" s="36"/>
      <c r="B482" s="36"/>
      <c r="K482" s="36"/>
      <c r="L482" s="36"/>
      <c r="M482" s="36"/>
      <c r="N482" s="36"/>
      <c r="O482" s="36"/>
      <c r="P482" s="36"/>
      <c r="Q482" s="36"/>
      <c r="R482" s="36"/>
      <c r="S482" s="36"/>
      <c r="T482" s="36"/>
      <c r="U482" s="36"/>
      <c r="V482" s="8"/>
    </row>
    <row r="483" ht="15.75" customHeight="1">
      <c r="A483" s="36"/>
      <c r="B483" s="36"/>
      <c r="K483" s="36"/>
      <c r="L483" s="36"/>
      <c r="M483" s="36"/>
      <c r="N483" s="36"/>
      <c r="O483" s="36"/>
      <c r="P483" s="36"/>
      <c r="Q483" s="36"/>
      <c r="R483" s="36"/>
      <c r="S483" s="36"/>
      <c r="T483" s="36"/>
      <c r="U483" s="36"/>
      <c r="V483" s="8"/>
    </row>
    <row r="484" ht="15.75" customHeight="1">
      <c r="A484" s="36"/>
      <c r="B484" s="36"/>
      <c r="K484" s="36"/>
      <c r="L484" s="36"/>
      <c r="M484" s="36"/>
      <c r="N484" s="36"/>
      <c r="O484" s="36"/>
      <c r="P484" s="36"/>
      <c r="Q484" s="36"/>
      <c r="R484" s="36"/>
      <c r="S484" s="36"/>
      <c r="T484" s="36"/>
      <c r="U484" s="36"/>
      <c r="V484" s="8"/>
    </row>
    <row r="485" ht="15.75" customHeight="1">
      <c r="A485" s="36"/>
      <c r="B485" s="36"/>
      <c r="K485" s="36"/>
      <c r="L485" s="36"/>
      <c r="M485" s="36"/>
      <c r="N485" s="36"/>
      <c r="O485" s="36"/>
      <c r="P485" s="36"/>
      <c r="Q485" s="36"/>
      <c r="R485" s="36"/>
      <c r="S485" s="36"/>
      <c r="T485" s="36"/>
      <c r="U485" s="36"/>
      <c r="V485" s="8"/>
    </row>
    <row r="486" ht="15.75" customHeight="1">
      <c r="A486" s="36"/>
      <c r="B486" s="36"/>
      <c r="K486" s="36"/>
      <c r="L486" s="36"/>
      <c r="M486" s="36"/>
      <c r="N486" s="36"/>
      <c r="O486" s="36"/>
      <c r="P486" s="36"/>
      <c r="Q486" s="36"/>
      <c r="R486" s="36"/>
      <c r="S486" s="36"/>
      <c r="T486" s="36"/>
      <c r="U486" s="36"/>
      <c r="V486" s="8"/>
    </row>
    <row r="487" ht="15.75" customHeight="1">
      <c r="A487" s="36"/>
      <c r="B487" s="36"/>
      <c r="K487" s="36"/>
      <c r="L487" s="36"/>
      <c r="M487" s="36"/>
      <c r="N487" s="36"/>
      <c r="O487" s="36"/>
      <c r="P487" s="36"/>
      <c r="Q487" s="36"/>
      <c r="R487" s="36"/>
      <c r="S487" s="36"/>
      <c r="T487" s="36"/>
      <c r="U487" s="36"/>
      <c r="V487" s="8"/>
    </row>
    <row r="488" ht="15.75" customHeight="1">
      <c r="A488" s="36"/>
      <c r="B488" s="36"/>
      <c r="K488" s="36"/>
      <c r="L488" s="36"/>
      <c r="M488" s="36"/>
      <c r="N488" s="36"/>
      <c r="O488" s="36"/>
      <c r="P488" s="36"/>
      <c r="Q488" s="36"/>
      <c r="R488" s="36"/>
      <c r="S488" s="36"/>
      <c r="T488" s="36"/>
      <c r="U488" s="36"/>
      <c r="V488" s="8"/>
    </row>
    <row r="489" ht="15.75" customHeight="1">
      <c r="A489" s="36"/>
      <c r="B489" s="36"/>
      <c r="K489" s="36"/>
      <c r="L489" s="36"/>
      <c r="M489" s="36"/>
      <c r="N489" s="36"/>
      <c r="O489" s="36"/>
      <c r="P489" s="36"/>
      <c r="Q489" s="36"/>
      <c r="R489" s="36"/>
      <c r="S489" s="36"/>
      <c r="T489" s="36"/>
      <c r="U489" s="36"/>
      <c r="V489" s="8"/>
    </row>
    <row r="490" ht="15.75" customHeight="1">
      <c r="A490" s="36"/>
      <c r="B490" s="36"/>
      <c r="K490" s="36"/>
      <c r="L490" s="36"/>
      <c r="M490" s="36"/>
      <c r="N490" s="36"/>
      <c r="O490" s="36"/>
      <c r="P490" s="36"/>
      <c r="Q490" s="36"/>
      <c r="R490" s="36"/>
      <c r="S490" s="36"/>
      <c r="T490" s="36"/>
      <c r="U490" s="36"/>
      <c r="V490" s="8"/>
    </row>
    <row r="491" ht="15.75" customHeight="1">
      <c r="A491" s="36"/>
      <c r="B491" s="36"/>
      <c r="K491" s="36"/>
      <c r="L491" s="36"/>
      <c r="M491" s="36"/>
      <c r="N491" s="36"/>
      <c r="O491" s="36"/>
      <c r="P491" s="36"/>
      <c r="Q491" s="36"/>
      <c r="R491" s="36"/>
      <c r="S491" s="36"/>
      <c r="T491" s="36"/>
      <c r="U491" s="36"/>
      <c r="V491" s="8"/>
    </row>
    <row r="492" ht="15.75" customHeight="1">
      <c r="A492" s="36"/>
      <c r="B492" s="36"/>
      <c r="K492" s="36"/>
      <c r="L492" s="36"/>
      <c r="M492" s="36"/>
      <c r="N492" s="36"/>
      <c r="O492" s="36"/>
      <c r="P492" s="36"/>
      <c r="Q492" s="36"/>
      <c r="R492" s="36"/>
      <c r="S492" s="36"/>
      <c r="T492" s="36"/>
      <c r="U492" s="36"/>
      <c r="V492" s="8"/>
    </row>
    <row r="493" ht="15.75" customHeight="1">
      <c r="A493" s="36"/>
      <c r="B493" s="36"/>
      <c r="K493" s="36"/>
      <c r="L493" s="36"/>
      <c r="M493" s="36"/>
      <c r="N493" s="36"/>
      <c r="O493" s="36"/>
      <c r="P493" s="36"/>
      <c r="Q493" s="36"/>
      <c r="R493" s="36"/>
      <c r="S493" s="36"/>
      <c r="T493" s="36"/>
      <c r="U493" s="36"/>
      <c r="V493" s="8"/>
    </row>
    <row r="494" ht="15.75" customHeight="1">
      <c r="A494" s="36"/>
      <c r="B494" s="36"/>
      <c r="K494" s="36"/>
      <c r="L494" s="36"/>
      <c r="M494" s="36"/>
      <c r="N494" s="36"/>
      <c r="O494" s="36"/>
      <c r="P494" s="36"/>
      <c r="Q494" s="36"/>
      <c r="R494" s="36"/>
      <c r="S494" s="36"/>
      <c r="T494" s="36"/>
      <c r="U494" s="36"/>
      <c r="V494" s="8"/>
    </row>
    <row r="495" ht="15.75" customHeight="1">
      <c r="A495" s="36"/>
      <c r="B495" s="36"/>
      <c r="K495" s="36"/>
      <c r="L495" s="36"/>
      <c r="M495" s="36"/>
      <c r="N495" s="36"/>
      <c r="O495" s="36"/>
      <c r="P495" s="36"/>
      <c r="Q495" s="36"/>
      <c r="R495" s="36"/>
      <c r="S495" s="36"/>
      <c r="T495" s="36"/>
      <c r="U495" s="36"/>
      <c r="V495" s="8"/>
    </row>
    <row r="496" ht="15.75" customHeight="1">
      <c r="A496" s="36"/>
      <c r="B496" s="36"/>
      <c r="K496" s="36"/>
      <c r="L496" s="36"/>
      <c r="M496" s="36"/>
      <c r="N496" s="36"/>
      <c r="O496" s="36"/>
      <c r="P496" s="36"/>
      <c r="Q496" s="36"/>
      <c r="R496" s="36"/>
      <c r="S496" s="36"/>
      <c r="T496" s="36"/>
      <c r="U496" s="36"/>
      <c r="V496" s="8"/>
    </row>
    <row r="497" ht="15.75" customHeight="1">
      <c r="A497" s="36"/>
      <c r="B497" s="36"/>
      <c r="K497" s="36"/>
      <c r="L497" s="36"/>
      <c r="M497" s="36"/>
      <c r="N497" s="36"/>
      <c r="O497" s="36"/>
      <c r="P497" s="36"/>
      <c r="Q497" s="36"/>
      <c r="R497" s="36"/>
      <c r="S497" s="36"/>
      <c r="T497" s="36"/>
      <c r="U497" s="36"/>
      <c r="V497" s="8"/>
    </row>
    <row r="498" ht="15.75" customHeight="1">
      <c r="L498" s="36"/>
      <c r="M498" s="36"/>
      <c r="N498" s="36"/>
      <c r="O498" s="36"/>
      <c r="P498" s="36"/>
      <c r="Q498" s="36"/>
      <c r="R498" s="36"/>
      <c r="S498" s="36"/>
      <c r="T498" s="36"/>
      <c r="U498" s="36"/>
      <c r="V498" s="8"/>
    </row>
    <row r="499" ht="15.75" customHeight="1">
      <c r="L499" s="36"/>
      <c r="M499" s="36"/>
      <c r="N499" s="36"/>
      <c r="O499" s="36"/>
      <c r="P499" s="36"/>
      <c r="Q499" s="36"/>
      <c r="R499" s="36"/>
      <c r="S499" s="36"/>
      <c r="T499" s="36"/>
      <c r="U499" s="36"/>
      <c r="V499" s="8"/>
    </row>
    <row r="500" ht="15.75" customHeight="1">
      <c r="L500" s="36"/>
      <c r="M500" s="36"/>
      <c r="N500" s="36"/>
      <c r="O500" s="36"/>
      <c r="P500" s="36"/>
      <c r="Q500" s="36"/>
      <c r="R500" s="36"/>
      <c r="S500" s="36"/>
      <c r="T500" s="36"/>
      <c r="U500" s="36"/>
      <c r="V500" s="8"/>
    </row>
    <row r="501" ht="15.75" customHeight="1">
      <c r="L501" s="36"/>
      <c r="M501" s="36"/>
      <c r="N501" s="36"/>
      <c r="O501" s="36"/>
      <c r="P501" s="36"/>
      <c r="Q501" s="36"/>
      <c r="R501" s="36"/>
      <c r="S501" s="36"/>
      <c r="T501" s="36"/>
      <c r="U501" s="36"/>
      <c r="V501" s="8"/>
    </row>
    <row r="502" ht="15.75" customHeight="1">
      <c r="L502" s="36"/>
      <c r="M502" s="36"/>
      <c r="N502" s="36"/>
      <c r="O502" s="36"/>
      <c r="P502" s="36"/>
      <c r="Q502" s="36"/>
      <c r="R502" s="36"/>
      <c r="S502" s="36"/>
      <c r="T502" s="36"/>
      <c r="U502" s="36"/>
      <c r="V502" s="8"/>
    </row>
    <row r="503" ht="15.75" customHeight="1">
      <c r="L503" s="36"/>
      <c r="S503" s="36"/>
      <c r="T503" s="36"/>
      <c r="U503" s="36"/>
      <c r="V503" s="8"/>
    </row>
    <row r="504" ht="15.75" customHeight="1">
      <c r="V504" s="8"/>
    </row>
    <row r="505" ht="15.75" customHeight="1">
      <c r="V505" s="8"/>
    </row>
    <row r="506" ht="15.75" customHeight="1">
      <c r="V506" s="8"/>
    </row>
    <row r="507" ht="15.75" customHeight="1">
      <c r="V507" s="8"/>
    </row>
    <row r="508" ht="15.75" customHeight="1">
      <c r="V508" s="8"/>
    </row>
    <row r="509" ht="15.75" customHeight="1">
      <c r="V509" s="8"/>
    </row>
    <row r="510" ht="15.75" customHeight="1">
      <c r="V510" s="8"/>
    </row>
    <row r="511" ht="15.75" customHeight="1">
      <c r="V511" s="8"/>
    </row>
    <row r="512" ht="15.75" customHeight="1">
      <c r="V512" s="8"/>
    </row>
    <row r="513" ht="15.75" customHeight="1">
      <c r="V513" s="8"/>
    </row>
    <row r="514" ht="15.75" customHeight="1">
      <c r="V514" s="8"/>
    </row>
    <row r="515" ht="15.75" customHeight="1">
      <c r="V515" s="8"/>
    </row>
    <row r="516" ht="15.75" customHeight="1">
      <c r="V516" s="8"/>
    </row>
    <row r="517" ht="15.75" customHeight="1">
      <c r="V517" s="8"/>
    </row>
    <row r="518" ht="15.75" customHeight="1">
      <c r="V518" s="8"/>
    </row>
    <row r="519" ht="15.75" customHeight="1">
      <c r="V519" s="8"/>
    </row>
    <row r="520" ht="15.75" customHeight="1">
      <c r="V520" s="8"/>
    </row>
    <row r="521" ht="15.75" customHeight="1">
      <c r="V521" s="8"/>
    </row>
    <row r="522" ht="15.75" customHeight="1">
      <c r="V522" s="8"/>
    </row>
    <row r="523" ht="15.75" customHeight="1">
      <c r="V523" s="8"/>
    </row>
    <row r="524" ht="15.75" customHeight="1">
      <c r="V524" s="8"/>
    </row>
    <row r="525" ht="15.75" customHeight="1">
      <c r="V525" s="8"/>
    </row>
    <row r="526" ht="15.75" customHeight="1">
      <c r="V526" s="8"/>
    </row>
    <row r="527" ht="15.75" customHeight="1">
      <c r="V527" s="8"/>
    </row>
    <row r="528" ht="15.75" customHeight="1">
      <c r="V528" s="8"/>
    </row>
    <row r="529" ht="15.75" customHeight="1">
      <c r="V529" s="8"/>
    </row>
    <row r="530" ht="15.75" customHeight="1">
      <c r="V530" s="8"/>
    </row>
    <row r="531" ht="15.75" customHeight="1">
      <c r="V531" s="8"/>
    </row>
    <row r="532" ht="15.75" customHeight="1">
      <c r="V532" s="8"/>
    </row>
    <row r="533" ht="15.75" customHeight="1">
      <c r="V533" s="8"/>
    </row>
    <row r="534" ht="15.75" customHeight="1">
      <c r="V534" s="8"/>
    </row>
    <row r="535" ht="15.75" customHeight="1">
      <c r="V535" s="8"/>
    </row>
    <row r="536" ht="15.75" customHeight="1">
      <c r="V536" s="8"/>
    </row>
    <row r="537" ht="15.75" customHeight="1">
      <c r="V537" s="8"/>
    </row>
    <row r="538" ht="15.75" customHeight="1">
      <c r="V538" s="8"/>
    </row>
    <row r="539" ht="15.75" customHeight="1">
      <c r="V539" s="8"/>
    </row>
    <row r="540" ht="15.75" customHeight="1">
      <c r="V540" s="8"/>
    </row>
    <row r="541" ht="15.75" customHeight="1">
      <c r="V541" s="8"/>
    </row>
    <row r="542" ht="15.75" customHeight="1">
      <c r="V542" s="8"/>
    </row>
    <row r="543" ht="15.75" customHeight="1">
      <c r="V543" s="8"/>
    </row>
    <row r="544" ht="15.75" customHeight="1">
      <c r="V544" s="8"/>
    </row>
    <row r="545" ht="15.75" customHeight="1">
      <c r="V545" s="8"/>
    </row>
    <row r="546" ht="15.75" customHeight="1">
      <c r="V546" s="8"/>
    </row>
    <row r="547" ht="15.75" customHeight="1">
      <c r="V547" s="8"/>
    </row>
    <row r="548" ht="15.75" customHeight="1">
      <c r="V548" s="8"/>
    </row>
    <row r="549" ht="15.75" customHeight="1">
      <c r="V549" s="8"/>
    </row>
    <row r="550" ht="15.75" customHeight="1">
      <c r="V550" s="8"/>
    </row>
    <row r="551" ht="15.75" customHeight="1">
      <c r="V551" s="8"/>
    </row>
    <row r="552" ht="15.75" customHeight="1">
      <c r="V552" s="8"/>
    </row>
    <row r="553" ht="15.75" customHeight="1">
      <c r="V553" s="8"/>
    </row>
    <row r="554" ht="15.75" customHeight="1">
      <c r="V554" s="8"/>
    </row>
    <row r="555" ht="15.75" customHeight="1">
      <c r="V555" s="8"/>
    </row>
    <row r="556" ht="15.75" customHeight="1">
      <c r="V556" s="8"/>
    </row>
    <row r="557" ht="15.75" customHeight="1">
      <c r="V557" s="8"/>
    </row>
    <row r="558" ht="15.75" customHeight="1">
      <c r="V558" s="8"/>
    </row>
    <row r="559" ht="15.75" customHeight="1">
      <c r="V559" s="8"/>
    </row>
    <row r="560" ht="15.75" customHeight="1">
      <c r="V560" s="8"/>
    </row>
    <row r="561" ht="15.75" customHeight="1">
      <c r="V561" s="8"/>
    </row>
    <row r="562" ht="15.75" customHeight="1">
      <c r="V562" s="8"/>
    </row>
    <row r="563" ht="15.75" customHeight="1">
      <c r="V563" s="8"/>
    </row>
    <row r="564" ht="15.75" customHeight="1">
      <c r="V564" s="8"/>
    </row>
    <row r="565" ht="15.75" customHeight="1">
      <c r="V565" s="8"/>
    </row>
    <row r="566" ht="15.75" customHeight="1">
      <c r="V566" s="8"/>
    </row>
    <row r="567" ht="15.75" customHeight="1">
      <c r="V567" s="8"/>
    </row>
    <row r="568" ht="15.75" customHeight="1">
      <c r="V568" s="8"/>
    </row>
    <row r="569" ht="15.75" customHeight="1">
      <c r="V569" s="8"/>
    </row>
    <row r="570" ht="15.75" customHeight="1">
      <c r="V570" s="8"/>
    </row>
    <row r="571" ht="15.75" customHeight="1">
      <c r="V571" s="8"/>
    </row>
    <row r="572" ht="15.75" customHeight="1">
      <c r="V572" s="8"/>
    </row>
    <row r="573" ht="15.75" customHeight="1">
      <c r="V573" s="8"/>
    </row>
    <row r="574" ht="15.75" customHeight="1">
      <c r="V574" s="8"/>
    </row>
    <row r="575" ht="15.75" customHeight="1">
      <c r="V575" s="8"/>
    </row>
    <row r="576" ht="15.75" customHeight="1">
      <c r="V576" s="8"/>
    </row>
    <row r="577" ht="15.75" customHeight="1">
      <c r="V577" s="8"/>
    </row>
    <row r="578" ht="15.75" customHeight="1">
      <c r="V578" s="8"/>
    </row>
    <row r="579" ht="15.75" customHeight="1">
      <c r="V579" s="8"/>
    </row>
    <row r="580" ht="15.75" customHeight="1">
      <c r="V580" s="8"/>
    </row>
    <row r="581" ht="15.75" customHeight="1">
      <c r="V581" s="8"/>
    </row>
    <row r="582" ht="15.75" customHeight="1">
      <c r="V582" s="8"/>
    </row>
    <row r="583" ht="15.75" customHeight="1">
      <c r="V583" s="8"/>
    </row>
    <row r="584" ht="15.75" customHeight="1">
      <c r="V584" s="8"/>
    </row>
    <row r="585" ht="15.75" customHeight="1">
      <c r="V585" s="8"/>
    </row>
    <row r="586" ht="15.75" customHeight="1">
      <c r="V586" s="8"/>
    </row>
    <row r="587" ht="15.75" customHeight="1">
      <c r="V587" s="8"/>
    </row>
    <row r="588" ht="15.75" customHeight="1">
      <c r="V588" s="8"/>
    </row>
    <row r="589" ht="15.75" customHeight="1">
      <c r="V589" s="8"/>
    </row>
    <row r="590" ht="15.75" customHeight="1">
      <c r="V590" s="8"/>
    </row>
    <row r="591" ht="15.75" customHeight="1">
      <c r="V591" s="8"/>
    </row>
    <row r="592" ht="15.75" customHeight="1">
      <c r="V592" s="8"/>
    </row>
    <row r="593" ht="15.75" customHeight="1">
      <c r="V593" s="8"/>
    </row>
    <row r="594" ht="15.75" customHeight="1">
      <c r="V594" s="8"/>
    </row>
    <row r="595" ht="15.75" customHeight="1">
      <c r="V595" s="8"/>
    </row>
    <row r="596" ht="15.75" customHeight="1">
      <c r="V596" s="8"/>
    </row>
    <row r="597" ht="15.75" customHeight="1">
      <c r="V597" s="8"/>
    </row>
    <row r="598" ht="15.75" customHeight="1">
      <c r="V598" s="8"/>
    </row>
    <row r="599" ht="15.75" customHeight="1">
      <c r="V599" s="8"/>
    </row>
    <row r="600" ht="15.75" customHeight="1">
      <c r="V600" s="8"/>
    </row>
    <row r="601" ht="15.75" customHeight="1">
      <c r="V601" s="8"/>
    </row>
    <row r="602" ht="15.75" customHeight="1">
      <c r="V602" s="8"/>
    </row>
    <row r="603" ht="15.75" customHeight="1">
      <c r="V603" s="8"/>
    </row>
    <row r="604" ht="15.75" customHeight="1">
      <c r="V604" s="8"/>
    </row>
    <row r="605" ht="15.75" customHeight="1">
      <c r="V605" s="8"/>
    </row>
    <row r="606" ht="15.75" customHeight="1">
      <c r="V606" s="8"/>
    </row>
    <row r="607" ht="15.75" customHeight="1">
      <c r="V607" s="8"/>
    </row>
    <row r="608" ht="15.75" customHeight="1">
      <c r="V608" s="8"/>
    </row>
    <row r="609" ht="15.75" customHeight="1">
      <c r="V609" s="8"/>
    </row>
    <row r="610" ht="15.75" customHeight="1">
      <c r="V610" s="8"/>
    </row>
    <row r="611" ht="15.75" customHeight="1">
      <c r="V611" s="8"/>
    </row>
    <row r="612" ht="15.75" customHeight="1">
      <c r="V612" s="8"/>
    </row>
    <row r="613" ht="15.75" customHeight="1">
      <c r="V613" s="8"/>
    </row>
    <row r="614" ht="15.75" customHeight="1">
      <c r="V614" s="8"/>
    </row>
    <row r="615" ht="15.75" customHeight="1">
      <c r="V615" s="8"/>
    </row>
    <row r="616" ht="15.75" customHeight="1">
      <c r="V616" s="8"/>
    </row>
    <row r="617" ht="15.75" customHeight="1">
      <c r="V617" s="8"/>
    </row>
    <row r="618" ht="15.75" customHeight="1">
      <c r="V618" s="8"/>
    </row>
    <row r="619" ht="15.75" customHeight="1">
      <c r="V619" s="8"/>
    </row>
    <row r="620" ht="15.75" customHeight="1">
      <c r="V620" s="8"/>
    </row>
    <row r="621" ht="15.75" customHeight="1">
      <c r="V621" s="8"/>
    </row>
    <row r="622" ht="15.75" customHeight="1">
      <c r="V622" s="8"/>
    </row>
    <row r="623" ht="15.75" customHeight="1">
      <c r="V623" s="8"/>
    </row>
    <row r="624" ht="15.75" customHeight="1">
      <c r="V624" s="8"/>
    </row>
    <row r="625" ht="15.75" customHeight="1">
      <c r="V625" s="8"/>
    </row>
    <row r="626" ht="15.75" customHeight="1">
      <c r="V626" s="8"/>
    </row>
    <row r="627" ht="15.75" customHeight="1">
      <c r="V627" s="8"/>
    </row>
    <row r="628" ht="15.75" customHeight="1">
      <c r="V628" s="8"/>
    </row>
    <row r="629" ht="15.75" customHeight="1">
      <c r="V629" s="8"/>
    </row>
    <row r="630" ht="15.75" customHeight="1">
      <c r="V630" s="8"/>
    </row>
    <row r="631" ht="15.75" customHeight="1">
      <c r="V631" s="8"/>
    </row>
    <row r="632" ht="15.75" customHeight="1">
      <c r="V632" s="8"/>
    </row>
    <row r="633" ht="15.75" customHeight="1">
      <c r="V633" s="8"/>
    </row>
    <row r="634" ht="15.75" customHeight="1">
      <c r="V634" s="8"/>
    </row>
    <row r="635" ht="15.75" customHeight="1">
      <c r="V635" s="8"/>
    </row>
    <row r="636" ht="15.75" customHeight="1">
      <c r="V636" s="8"/>
    </row>
    <row r="637" ht="15.75" customHeight="1">
      <c r="V637" s="8"/>
    </row>
    <row r="638" ht="15.75" customHeight="1">
      <c r="V638" s="8"/>
    </row>
    <row r="639" ht="15.75" customHeight="1">
      <c r="V639" s="8"/>
    </row>
    <row r="640" ht="15.75" customHeight="1">
      <c r="V640" s="8"/>
    </row>
    <row r="641" ht="15.75" customHeight="1">
      <c r="V641" s="8"/>
    </row>
    <row r="642" ht="15.75" customHeight="1">
      <c r="V642" s="8"/>
    </row>
    <row r="643" ht="15.75" customHeight="1">
      <c r="V643" s="8"/>
    </row>
    <row r="644" ht="15.75" customHeight="1">
      <c r="V644" s="8"/>
    </row>
    <row r="645" ht="15.75" customHeight="1">
      <c r="V645" s="8"/>
    </row>
    <row r="646" ht="15.75" customHeight="1">
      <c r="V646" s="8"/>
    </row>
    <row r="647" ht="15.75" customHeight="1">
      <c r="V647" s="8"/>
    </row>
    <row r="648" ht="15.75" customHeight="1">
      <c r="V648" s="8"/>
    </row>
    <row r="649" ht="15.75" customHeight="1">
      <c r="V649" s="8"/>
    </row>
    <row r="650" ht="15.75" customHeight="1">
      <c r="V650" s="8"/>
    </row>
    <row r="651" ht="15.75" customHeight="1">
      <c r="V651" s="8"/>
    </row>
    <row r="652" ht="15.75" customHeight="1">
      <c r="V652" s="8"/>
    </row>
    <row r="653" ht="15.75" customHeight="1">
      <c r="V653" s="8"/>
    </row>
    <row r="654" ht="15.75" customHeight="1">
      <c r="V654" s="8"/>
    </row>
    <row r="655" ht="15.75" customHeight="1">
      <c r="V655" s="8"/>
    </row>
    <row r="656" ht="15.75" customHeight="1">
      <c r="V656" s="8"/>
    </row>
    <row r="657" ht="15.75" customHeight="1">
      <c r="V657" s="8"/>
    </row>
    <row r="658" ht="15.75" customHeight="1">
      <c r="V658" s="8"/>
    </row>
    <row r="659" ht="15.75" customHeight="1">
      <c r="V659" s="8"/>
    </row>
    <row r="660" ht="15.75" customHeight="1">
      <c r="V660" s="8"/>
    </row>
    <row r="661" ht="15.75" customHeight="1">
      <c r="V661" s="8"/>
    </row>
    <row r="662" ht="15.75" customHeight="1">
      <c r="V662" s="8"/>
    </row>
    <row r="663" ht="15.75" customHeight="1">
      <c r="V663" s="8"/>
    </row>
    <row r="664" ht="15.75" customHeight="1">
      <c r="V664" s="8"/>
    </row>
    <row r="665" ht="15.75" customHeight="1">
      <c r="V665" s="8"/>
    </row>
    <row r="666" ht="15.75" customHeight="1">
      <c r="V666" s="8"/>
    </row>
    <row r="667" ht="15.75" customHeight="1">
      <c r="V667" s="8"/>
    </row>
    <row r="668" ht="15.75" customHeight="1">
      <c r="V668" s="8"/>
    </row>
    <row r="669" ht="15.75" customHeight="1">
      <c r="V669" s="8"/>
    </row>
    <row r="670" ht="15.75" customHeight="1">
      <c r="V670" s="8"/>
    </row>
    <row r="671" ht="15.75" customHeight="1">
      <c r="V671" s="8"/>
    </row>
    <row r="672" ht="15.75" customHeight="1">
      <c r="V672" s="8"/>
    </row>
    <row r="673" ht="15.75" customHeight="1">
      <c r="V673" s="8"/>
    </row>
    <row r="674" ht="15.75" customHeight="1">
      <c r="V674" s="8"/>
    </row>
    <row r="675" ht="15.75" customHeight="1">
      <c r="V675" s="8"/>
    </row>
    <row r="676" ht="15.75" customHeight="1">
      <c r="V676" s="8"/>
    </row>
    <row r="677" ht="15.75" customHeight="1">
      <c r="V677" s="8"/>
    </row>
    <row r="678" ht="15.75" customHeight="1">
      <c r="V678" s="8"/>
    </row>
    <row r="679" ht="15.75" customHeight="1">
      <c r="V679" s="8"/>
    </row>
    <row r="680" ht="15.75" customHeight="1">
      <c r="V680" s="8"/>
    </row>
    <row r="681" ht="15.75" customHeight="1">
      <c r="V681" s="8"/>
    </row>
    <row r="682" ht="15.75" customHeight="1">
      <c r="V682" s="8"/>
    </row>
    <row r="683" ht="15.75" customHeight="1">
      <c r="V683" s="8"/>
    </row>
    <row r="684" ht="15.75" customHeight="1">
      <c r="V684" s="8"/>
    </row>
    <row r="685" ht="15.75" customHeight="1">
      <c r="V685" s="8"/>
    </row>
    <row r="686" ht="15.75" customHeight="1">
      <c r="V686" s="8"/>
    </row>
    <row r="687" ht="15.75" customHeight="1">
      <c r="V687" s="8"/>
    </row>
    <row r="688" ht="15.75" customHeight="1">
      <c r="V688" s="8"/>
    </row>
    <row r="689" ht="15.75" customHeight="1">
      <c r="V689" s="8"/>
    </row>
    <row r="690" ht="15.75" customHeight="1">
      <c r="V690" s="8"/>
    </row>
    <row r="691" ht="15.75" customHeight="1">
      <c r="V691" s="8"/>
    </row>
    <row r="692" ht="15.75" customHeight="1">
      <c r="V692" s="8"/>
    </row>
    <row r="693" ht="15.75" customHeight="1">
      <c r="V693" s="8"/>
    </row>
    <row r="694" ht="15.75" customHeight="1">
      <c r="V694" s="8"/>
    </row>
    <row r="695" ht="15.75" customHeight="1">
      <c r="V695" s="8"/>
    </row>
    <row r="696" ht="15.75" customHeight="1">
      <c r="V696" s="8"/>
    </row>
    <row r="697" ht="15.75" customHeight="1">
      <c r="V697" s="8"/>
    </row>
    <row r="698" ht="15.75" customHeight="1">
      <c r="V698" s="8"/>
    </row>
    <row r="699" ht="15.75" customHeight="1">
      <c r="V699" s="8"/>
    </row>
    <row r="700" ht="15.75" customHeight="1">
      <c r="V700" s="8"/>
    </row>
    <row r="701" ht="15.75" customHeight="1">
      <c r="V701" s="8"/>
    </row>
    <row r="702" ht="15.75" customHeight="1">
      <c r="V702" s="8"/>
    </row>
    <row r="703" ht="15.75" customHeight="1">
      <c r="V703" s="8"/>
    </row>
    <row r="704" ht="15.75" customHeight="1">
      <c r="V704" s="8"/>
    </row>
    <row r="705" ht="15.75" customHeight="1">
      <c r="V705" s="8"/>
    </row>
    <row r="706" ht="15.75" customHeight="1">
      <c r="V706" s="8"/>
    </row>
    <row r="707" ht="15.75" customHeight="1">
      <c r="V707" s="8"/>
    </row>
    <row r="708" ht="15.75" customHeight="1">
      <c r="V708" s="8"/>
    </row>
    <row r="709" ht="15.75" customHeight="1">
      <c r="V709" s="8"/>
    </row>
    <row r="710" ht="15.75" customHeight="1">
      <c r="V710" s="8"/>
    </row>
    <row r="711" ht="15.75" customHeight="1">
      <c r="V711" s="8"/>
    </row>
    <row r="712" ht="15.75" customHeight="1">
      <c r="V712" s="8"/>
    </row>
    <row r="713" ht="15.75" customHeight="1">
      <c r="V713" s="8"/>
    </row>
    <row r="714" ht="15.75" customHeight="1">
      <c r="V714" s="8"/>
    </row>
    <row r="715" ht="15.75" customHeight="1">
      <c r="V715" s="8"/>
    </row>
    <row r="716" ht="15.75" customHeight="1">
      <c r="V716" s="8"/>
    </row>
    <row r="717" ht="15.75" customHeight="1">
      <c r="V717" s="8"/>
    </row>
    <row r="718" ht="15.75" customHeight="1">
      <c r="V718" s="8"/>
    </row>
    <row r="719" ht="15.75" customHeight="1">
      <c r="V719" s="8"/>
    </row>
    <row r="720" ht="15.75" customHeight="1">
      <c r="V720" s="8"/>
    </row>
    <row r="721" ht="15.75" customHeight="1">
      <c r="V721" s="8"/>
    </row>
    <row r="722" ht="15.75" customHeight="1">
      <c r="V722" s="8"/>
    </row>
    <row r="723" ht="15.75" customHeight="1">
      <c r="V723" s="8"/>
    </row>
    <row r="724" ht="15.75" customHeight="1">
      <c r="V724" s="8"/>
    </row>
    <row r="725" ht="15.75" customHeight="1">
      <c r="V725" s="8"/>
    </row>
    <row r="726" ht="15.75" customHeight="1">
      <c r="V726" s="8"/>
    </row>
    <row r="727" ht="15.75" customHeight="1">
      <c r="V727" s="8"/>
    </row>
    <row r="728" ht="15.75" customHeight="1">
      <c r="V728" s="8"/>
    </row>
    <row r="729" ht="15.75" customHeight="1">
      <c r="V729" s="8"/>
    </row>
    <row r="730" ht="15.75" customHeight="1">
      <c r="V730" s="8"/>
    </row>
    <row r="731" ht="15.75" customHeight="1">
      <c r="V731" s="8"/>
    </row>
    <row r="732" ht="15.75" customHeight="1">
      <c r="V732" s="8"/>
    </row>
    <row r="733" ht="15.75" customHeight="1">
      <c r="V733" s="8"/>
    </row>
    <row r="734" ht="15.75" customHeight="1">
      <c r="V734" s="8"/>
    </row>
    <row r="735" ht="15.75" customHeight="1">
      <c r="V735" s="8"/>
    </row>
    <row r="736" ht="15.75" customHeight="1">
      <c r="V736" s="8"/>
    </row>
    <row r="737" ht="15.75" customHeight="1">
      <c r="V737" s="8"/>
    </row>
    <row r="738" ht="15.75" customHeight="1">
      <c r="V738" s="8"/>
    </row>
    <row r="739" ht="15.75" customHeight="1">
      <c r="V739" s="8"/>
    </row>
    <row r="740" ht="15.75" customHeight="1">
      <c r="V740" s="8"/>
    </row>
    <row r="741" ht="15.75" customHeight="1">
      <c r="V741" s="8"/>
    </row>
    <row r="742" ht="15.75" customHeight="1">
      <c r="V742" s="8"/>
    </row>
    <row r="743" ht="15.75" customHeight="1">
      <c r="V743" s="8"/>
    </row>
    <row r="744" ht="15.75" customHeight="1">
      <c r="V744" s="8"/>
    </row>
    <row r="745" ht="15.75" customHeight="1">
      <c r="V745" s="8"/>
    </row>
    <row r="746" ht="15.75" customHeight="1">
      <c r="V746" s="8"/>
    </row>
    <row r="747" ht="15.75" customHeight="1">
      <c r="V747" s="8"/>
    </row>
    <row r="748" ht="15.75" customHeight="1">
      <c r="V748" s="8"/>
    </row>
    <row r="749" ht="15.75" customHeight="1">
      <c r="V749" s="8"/>
    </row>
    <row r="750" ht="15.75" customHeight="1">
      <c r="V750" s="8"/>
    </row>
    <row r="751" ht="15.75" customHeight="1">
      <c r="V751" s="8"/>
    </row>
    <row r="752" ht="15.75" customHeight="1">
      <c r="V752" s="8"/>
    </row>
    <row r="753" ht="15.75" customHeight="1">
      <c r="V753" s="8"/>
    </row>
    <row r="754" ht="15.75" customHeight="1">
      <c r="V754" s="8"/>
    </row>
    <row r="755" ht="15.75" customHeight="1">
      <c r="V755" s="8"/>
    </row>
    <row r="756" ht="15.75" customHeight="1">
      <c r="V756" s="8"/>
    </row>
    <row r="757" ht="15.75" customHeight="1">
      <c r="V757" s="8"/>
    </row>
    <row r="758" ht="15.75" customHeight="1">
      <c r="V758" s="8"/>
    </row>
    <row r="759" ht="15.75" customHeight="1">
      <c r="V759" s="8"/>
    </row>
    <row r="760" ht="15.75" customHeight="1">
      <c r="V760" s="8"/>
    </row>
    <row r="761" ht="15.75" customHeight="1">
      <c r="V761" s="8"/>
    </row>
    <row r="762" ht="15.75" customHeight="1">
      <c r="V762" s="8"/>
    </row>
    <row r="763" ht="15.75" customHeight="1">
      <c r="V763" s="8"/>
    </row>
    <row r="764" ht="15.75" customHeight="1">
      <c r="V764" s="8"/>
    </row>
    <row r="765" ht="15.75" customHeight="1">
      <c r="V765" s="8"/>
    </row>
    <row r="766" ht="15.75" customHeight="1">
      <c r="V766" s="8"/>
    </row>
    <row r="767" ht="15.75" customHeight="1">
      <c r="V767" s="8"/>
    </row>
    <row r="768" ht="15.75" customHeight="1">
      <c r="V768" s="8"/>
    </row>
    <row r="769" ht="15.75" customHeight="1">
      <c r="V769" s="8"/>
    </row>
    <row r="770" ht="15.75" customHeight="1">
      <c r="V770" s="8"/>
    </row>
    <row r="771" ht="15.75" customHeight="1">
      <c r="V771" s="8"/>
    </row>
    <row r="772" ht="15.75" customHeight="1">
      <c r="V772" s="8"/>
    </row>
    <row r="773" ht="15.75" customHeight="1">
      <c r="V773" s="8"/>
    </row>
    <row r="774" ht="15.75" customHeight="1">
      <c r="V774" s="8"/>
    </row>
    <row r="775" ht="15.75" customHeight="1">
      <c r="V775" s="8"/>
    </row>
    <row r="776" ht="15.75" customHeight="1">
      <c r="V776" s="8"/>
    </row>
    <row r="777" ht="15.75" customHeight="1">
      <c r="V777" s="8"/>
    </row>
    <row r="778" ht="15.75" customHeight="1">
      <c r="V778" s="8"/>
    </row>
    <row r="779" ht="15.75" customHeight="1">
      <c r="V779" s="8"/>
    </row>
    <row r="780" ht="15.75" customHeight="1">
      <c r="V780" s="8"/>
    </row>
    <row r="781" ht="15.75" customHeight="1">
      <c r="V781" s="8"/>
    </row>
    <row r="782" ht="15.75" customHeight="1">
      <c r="V782" s="8"/>
    </row>
    <row r="783" ht="15.75" customHeight="1">
      <c r="V783" s="8"/>
    </row>
    <row r="784" ht="15.75" customHeight="1">
      <c r="V784" s="8"/>
    </row>
    <row r="785" ht="15.75" customHeight="1">
      <c r="V785" s="8"/>
    </row>
    <row r="786" ht="15.75" customHeight="1">
      <c r="V786" s="8"/>
    </row>
    <row r="787" ht="15.75" customHeight="1">
      <c r="V787" s="8"/>
    </row>
    <row r="788" ht="15.75" customHeight="1">
      <c r="V788" s="8"/>
    </row>
    <row r="789" ht="15.75" customHeight="1">
      <c r="V789" s="8"/>
    </row>
    <row r="790" ht="15.75" customHeight="1">
      <c r="V790" s="8"/>
    </row>
    <row r="791" ht="15.75" customHeight="1">
      <c r="V791" s="8"/>
    </row>
    <row r="792" ht="15.75" customHeight="1">
      <c r="V792" s="8"/>
    </row>
    <row r="793" ht="15.75" customHeight="1">
      <c r="V793" s="8"/>
    </row>
    <row r="794" ht="15.75" customHeight="1">
      <c r="V794" s="8"/>
    </row>
    <row r="795" ht="15.75" customHeight="1">
      <c r="V795" s="8"/>
    </row>
    <row r="796" ht="15.75" customHeight="1">
      <c r="V796" s="8"/>
    </row>
    <row r="797" ht="15.75" customHeight="1">
      <c r="V797" s="8"/>
    </row>
    <row r="798" ht="15.75" customHeight="1">
      <c r="V798" s="8"/>
    </row>
    <row r="799" ht="15.75" customHeight="1">
      <c r="V799" s="8"/>
    </row>
    <row r="800" ht="15.75" customHeight="1">
      <c r="V800" s="8"/>
    </row>
    <row r="801" ht="15.75" customHeight="1">
      <c r="V801" s="8"/>
    </row>
    <row r="802" ht="15.75" customHeight="1">
      <c r="V802" s="8"/>
    </row>
    <row r="803" ht="15.75" customHeight="1">
      <c r="V803" s="8"/>
    </row>
    <row r="804" ht="15.75" customHeight="1">
      <c r="V804" s="8"/>
    </row>
    <row r="805" ht="15.75" customHeight="1">
      <c r="V805" s="8"/>
    </row>
    <row r="806" ht="15.75" customHeight="1">
      <c r="V806" s="8"/>
    </row>
    <row r="807" ht="15.75" customHeight="1">
      <c r="V807" s="8"/>
    </row>
    <row r="808" ht="15.75" customHeight="1">
      <c r="V808" s="8"/>
    </row>
    <row r="809" ht="15.75" customHeight="1">
      <c r="V809" s="8"/>
    </row>
    <row r="810" ht="15.75" customHeight="1">
      <c r="V810" s="8"/>
    </row>
    <row r="811" ht="15.75" customHeight="1">
      <c r="V811" s="8"/>
    </row>
    <row r="812" ht="15.75" customHeight="1">
      <c r="V812" s="8"/>
    </row>
    <row r="813" ht="15.75" customHeight="1">
      <c r="V813" s="8"/>
    </row>
    <row r="814" ht="15.75" customHeight="1">
      <c r="V814" s="8"/>
    </row>
    <row r="815" ht="15.75" customHeight="1">
      <c r="V815" s="8"/>
    </row>
    <row r="816" ht="15.75" customHeight="1">
      <c r="V816" s="8"/>
    </row>
    <row r="817" ht="15.75" customHeight="1">
      <c r="V817" s="8"/>
    </row>
    <row r="818" ht="15.75" customHeight="1">
      <c r="V818" s="8"/>
    </row>
    <row r="819" ht="15.75" customHeight="1">
      <c r="V819" s="8"/>
    </row>
    <row r="820" ht="15.75" customHeight="1">
      <c r="V820" s="8"/>
    </row>
    <row r="821" ht="15.75" customHeight="1">
      <c r="V821" s="8"/>
    </row>
    <row r="822" ht="15.75" customHeight="1">
      <c r="V822" s="8"/>
    </row>
    <row r="823" ht="15.75" customHeight="1">
      <c r="V823" s="8"/>
    </row>
    <row r="824" ht="15.75" customHeight="1">
      <c r="V824" s="8"/>
    </row>
    <row r="825" ht="15.75" customHeight="1">
      <c r="V825" s="8"/>
    </row>
    <row r="826" ht="15.75" customHeight="1">
      <c r="V826" s="8"/>
    </row>
    <row r="827" ht="15.75" customHeight="1">
      <c r="V827" s="8"/>
    </row>
    <row r="828" ht="15.75" customHeight="1">
      <c r="V828" s="8"/>
    </row>
    <row r="829" ht="15.75" customHeight="1">
      <c r="V829" s="8"/>
    </row>
    <row r="830" ht="15.75" customHeight="1">
      <c r="V830" s="8"/>
    </row>
    <row r="831" ht="15.75" customHeight="1">
      <c r="V831" s="8"/>
    </row>
    <row r="832" ht="15.75" customHeight="1">
      <c r="V832" s="8"/>
    </row>
    <row r="833" ht="15.75" customHeight="1">
      <c r="V833" s="8"/>
    </row>
    <row r="834" ht="15.75" customHeight="1">
      <c r="V834" s="8"/>
    </row>
    <row r="835" ht="15.75" customHeight="1">
      <c r="V835" s="8"/>
    </row>
    <row r="836" ht="15.75" customHeight="1">
      <c r="V836" s="8"/>
    </row>
    <row r="837" ht="15.75" customHeight="1">
      <c r="V837" s="8"/>
    </row>
    <row r="838" ht="15.75" customHeight="1">
      <c r="V838" s="8"/>
    </row>
    <row r="839" ht="15.75" customHeight="1">
      <c r="V839" s="8"/>
    </row>
    <row r="840" ht="15.75" customHeight="1">
      <c r="V840" s="8"/>
    </row>
    <row r="841" ht="15.75" customHeight="1">
      <c r="V841" s="8"/>
    </row>
    <row r="842" ht="15.75" customHeight="1">
      <c r="V842" s="8"/>
    </row>
    <row r="843" ht="15.75" customHeight="1">
      <c r="V843" s="8"/>
    </row>
    <row r="844" ht="15.75" customHeight="1">
      <c r="V844" s="8"/>
    </row>
    <row r="845" ht="15.75" customHeight="1">
      <c r="V845" s="8"/>
    </row>
    <row r="846" ht="15.75" customHeight="1">
      <c r="V846" s="8"/>
    </row>
    <row r="847" ht="15.75" customHeight="1">
      <c r="V847" s="8"/>
    </row>
    <row r="848" ht="15.75" customHeight="1">
      <c r="V848" s="8"/>
    </row>
    <row r="849" ht="15.75" customHeight="1">
      <c r="V849" s="8"/>
    </row>
    <row r="850" ht="15.75" customHeight="1">
      <c r="V850" s="8"/>
    </row>
    <row r="851" ht="15.75" customHeight="1">
      <c r="V851" s="8"/>
    </row>
    <row r="852" ht="15.75" customHeight="1">
      <c r="V852" s="8"/>
    </row>
    <row r="853" ht="15.75" customHeight="1">
      <c r="V853" s="8"/>
    </row>
    <row r="854" ht="15.75" customHeight="1">
      <c r="V854" s="8"/>
    </row>
    <row r="855" ht="15.75" customHeight="1">
      <c r="V855" s="8"/>
    </row>
    <row r="856" ht="15.75" customHeight="1">
      <c r="V856" s="8"/>
    </row>
    <row r="857" ht="15.75" customHeight="1">
      <c r="V857" s="8"/>
    </row>
    <row r="858" ht="15.75" customHeight="1">
      <c r="V858" s="8"/>
    </row>
    <row r="859" ht="15.75" customHeight="1">
      <c r="V859" s="8"/>
    </row>
    <row r="860" ht="15.75" customHeight="1">
      <c r="V860" s="8"/>
    </row>
    <row r="861" ht="15.75" customHeight="1">
      <c r="V861" s="8"/>
    </row>
    <row r="862" ht="15.75" customHeight="1">
      <c r="V862" s="8"/>
    </row>
    <row r="863" ht="15.75" customHeight="1">
      <c r="V863" s="8"/>
    </row>
    <row r="864" ht="15.75" customHeight="1">
      <c r="V864" s="8"/>
    </row>
    <row r="865" ht="15.75" customHeight="1">
      <c r="V865" s="8"/>
    </row>
    <row r="866" ht="15.75" customHeight="1">
      <c r="V866" s="8"/>
    </row>
    <row r="867" ht="15.75" customHeight="1">
      <c r="V867" s="8"/>
    </row>
    <row r="868" ht="15.75" customHeight="1">
      <c r="V868" s="8"/>
    </row>
    <row r="869" ht="15.75" customHeight="1">
      <c r="V869" s="8"/>
    </row>
    <row r="870" ht="15.75" customHeight="1">
      <c r="V870" s="8"/>
    </row>
    <row r="871" ht="15.75" customHeight="1">
      <c r="V871" s="8"/>
    </row>
    <row r="872" ht="15.75" customHeight="1">
      <c r="V872" s="8"/>
    </row>
    <row r="873" ht="15.75" customHeight="1">
      <c r="V873" s="8"/>
    </row>
    <row r="874" ht="15.75" customHeight="1">
      <c r="V874" s="8"/>
    </row>
    <row r="875" ht="15.75" customHeight="1">
      <c r="V875" s="8"/>
    </row>
    <row r="876" ht="15.75" customHeight="1">
      <c r="V876" s="8"/>
    </row>
    <row r="877" ht="15.75" customHeight="1">
      <c r="V877" s="8"/>
    </row>
    <row r="878" ht="15.75" customHeight="1">
      <c r="V878" s="8"/>
    </row>
    <row r="879" ht="15.75" customHeight="1">
      <c r="V879" s="8"/>
    </row>
    <row r="880" ht="15.75" customHeight="1">
      <c r="V880" s="8"/>
    </row>
    <row r="881" ht="15.75" customHeight="1">
      <c r="V881" s="8"/>
    </row>
    <row r="882" ht="15.75" customHeight="1">
      <c r="V882" s="8"/>
    </row>
    <row r="883" ht="15.75" customHeight="1">
      <c r="V883" s="8"/>
    </row>
    <row r="884" ht="15.75" customHeight="1">
      <c r="V884" s="8"/>
    </row>
    <row r="885" ht="15.75" customHeight="1">
      <c r="V885" s="8"/>
    </row>
    <row r="886" ht="15.75" customHeight="1">
      <c r="V886" s="8"/>
    </row>
    <row r="887" ht="15.75" customHeight="1">
      <c r="V887" s="8"/>
    </row>
    <row r="888" ht="15.75" customHeight="1">
      <c r="V888" s="8"/>
    </row>
    <row r="889" ht="15.75" customHeight="1">
      <c r="V889" s="8"/>
    </row>
    <row r="890" ht="15.75" customHeight="1">
      <c r="V890" s="8"/>
    </row>
    <row r="891" ht="15.75" customHeight="1">
      <c r="V891" s="8"/>
    </row>
    <row r="892" ht="15.75" customHeight="1">
      <c r="V892" s="8"/>
    </row>
    <row r="893" ht="15.75" customHeight="1">
      <c r="V893" s="8"/>
    </row>
    <row r="894" ht="15.75" customHeight="1">
      <c r="V894" s="8"/>
    </row>
    <row r="895" ht="15.75" customHeight="1">
      <c r="V895" s="8"/>
    </row>
    <row r="896" ht="15.75" customHeight="1">
      <c r="V896" s="8"/>
    </row>
    <row r="897" ht="15.75" customHeight="1">
      <c r="V897" s="8"/>
    </row>
    <row r="898" ht="15.75" customHeight="1">
      <c r="V898" s="8"/>
    </row>
    <row r="899" ht="15.75" customHeight="1">
      <c r="V899" s="8"/>
    </row>
    <row r="900" ht="15.75" customHeight="1">
      <c r="V900" s="8"/>
    </row>
    <row r="901" ht="15.75" customHeight="1">
      <c r="V901" s="8"/>
    </row>
    <row r="902" ht="15.75" customHeight="1">
      <c r="V902" s="8"/>
    </row>
    <row r="903" ht="15.75" customHeight="1">
      <c r="V903" s="8"/>
    </row>
    <row r="904" ht="15.75" customHeight="1">
      <c r="V904" s="8"/>
    </row>
    <row r="905" ht="15.75" customHeight="1">
      <c r="V905" s="8"/>
    </row>
    <row r="906" ht="15.75" customHeight="1">
      <c r="V906" s="8"/>
    </row>
    <row r="907" ht="15.75" customHeight="1">
      <c r="V907" s="8"/>
    </row>
    <row r="908" ht="15.75" customHeight="1">
      <c r="V908" s="8"/>
    </row>
    <row r="909" ht="15.75" customHeight="1">
      <c r="V909" s="8"/>
    </row>
    <row r="910" ht="15.75" customHeight="1">
      <c r="V910" s="8"/>
    </row>
    <row r="911" ht="15.75" customHeight="1">
      <c r="V911" s="8"/>
    </row>
    <row r="912" ht="15.75" customHeight="1">
      <c r="V912" s="8"/>
    </row>
    <row r="913" ht="15.75" customHeight="1">
      <c r="V913" s="8"/>
    </row>
    <row r="914" ht="15.75" customHeight="1">
      <c r="V914" s="8"/>
    </row>
    <row r="915" ht="15.75" customHeight="1">
      <c r="V915" s="8"/>
    </row>
    <row r="916" ht="15.75" customHeight="1">
      <c r="V916" s="8"/>
    </row>
    <row r="917" ht="15.75" customHeight="1">
      <c r="V917" s="8"/>
    </row>
    <row r="918" ht="15.75" customHeight="1">
      <c r="V918" s="8"/>
    </row>
    <row r="919" ht="15.75" customHeight="1">
      <c r="V919" s="8"/>
    </row>
    <row r="920" ht="15.75" customHeight="1">
      <c r="V920" s="8"/>
    </row>
    <row r="921" ht="15.75" customHeight="1">
      <c r="V921" s="8"/>
    </row>
    <row r="922" ht="15.75" customHeight="1">
      <c r="V922" s="8"/>
    </row>
    <row r="923" ht="15.75" customHeight="1">
      <c r="V923" s="8"/>
    </row>
    <row r="924" ht="15.75" customHeight="1">
      <c r="V924" s="8"/>
    </row>
    <row r="925" ht="15.75" customHeight="1">
      <c r="V925" s="8"/>
    </row>
    <row r="926" ht="15.75" customHeight="1">
      <c r="V926" s="8"/>
    </row>
    <row r="927" ht="15.75" customHeight="1">
      <c r="V927" s="8"/>
    </row>
    <row r="928" ht="15.75" customHeight="1">
      <c r="V928" s="8"/>
    </row>
    <row r="929" ht="15.75" customHeight="1">
      <c r="V929" s="8"/>
    </row>
    <row r="930" ht="15.75" customHeight="1">
      <c r="V930" s="8"/>
    </row>
    <row r="931" ht="15.75" customHeight="1">
      <c r="V931" s="8"/>
    </row>
    <row r="932" ht="15.75" customHeight="1">
      <c r="V932" s="8"/>
    </row>
    <row r="933" ht="15.75" customHeight="1">
      <c r="V933" s="8"/>
    </row>
    <row r="934" ht="15.75" customHeight="1">
      <c r="V934" s="8"/>
    </row>
    <row r="935" ht="15.75" customHeight="1">
      <c r="V935" s="8"/>
    </row>
    <row r="936" ht="15.75" customHeight="1">
      <c r="V936" s="8"/>
    </row>
    <row r="937" ht="15.75" customHeight="1">
      <c r="V937" s="8"/>
    </row>
    <row r="938" ht="15.75" customHeight="1">
      <c r="V938" s="8"/>
    </row>
    <row r="939" ht="15.75" customHeight="1">
      <c r="V939" s="8"/>
    </row>
    <row r="940" ht="15.75" customHeight="1">
      <c r="V940" s="8"/>
    </row>
    <row r="941" ht="15.75" customHeight="1">
      <c r="V941" s="8"/>
    </row>
    <row r="942" ht="15.75" customHeight="1">
      <c r="V942" s="8"/>
    </row>
    <row r="943" ht="15.75" customHeight="1">
      <c r="V943" s="8"/>
    </row>
    <row r="944" ht="15.75" customHeight="1">
      <c r="V944" s="8"/>
    </row>
    <row r="945" ht="15.75" customHeight="1">
      <c r="V945" s="8"/>
    </row>
    <row r="946" ht="15.75" customHeight="1">
      <c r="V946" s="8"/>
    </row>
    <row r="947" ht="15.75" customHeight="1">
      <c r="V947" s="8"/>
    </row>
    <row r="948" ht="15.75" customHeight="1">
      <c r="V948" s="8"/>
    </row>
    <row r="949" ht="15.75" customHeight="1">
      <c r="V949" s="8"/>
    </row>
    <row r="950" ht="15.75" customHeight="1">
      <c r="V950" s="8"/>
    </row>
    <row r="951" ht="15.75" customHeight="1">
      <c r="V951" s="8"/>
    </row>
    <row r="952" ht="15.75" customHeight="1">
      <c r="V952" s="8"/>
    </row>
    <row r="953" ht="15.75" customHeight="1">
      <c r="V953" s="8"/>
    </row>
    <row r="954" ht="15.75" customHeight="1">
      <c r="V954" s="8"/>
    </row>
    <row r="955" ht="15.75" customHeight="1">
      <c r="V955" s="8"/>
    </row>
    <row r="956" ht="15.75" customHeight="1">
      <c r="V956" s="8"/>
    </row>
    <row r="957" ht="15.75" customHeight="1">
      <c r="V957" s="8"/>
    </row>
    <row r="958" ht="15.75" customHeight="1">
      <c r="V958" s="8"/>
    </row>
    <row r="959" ht="15.75" customHeight="1">
      <c r="V959" s="8"/>
    </row>
    <row r="960" ht="15.75" customHeight="1">
      <c r="V960" s="8"/>
    </row>
    <row r="961" ht="15.75" customHeight="1">
      <c r="V961" s="8"/>
    </row>
    <row r="962" ht="15.75" customHeight="1">
      <c r="V962" s="8"/>
    </row>
    <row r="963" ht="15.75" customHeight="1">
      <c r="V963" s="8"/>
    </row>
    <row r="964" ht="15.75" customHeight="1">
      <c r="V964" s="8"/>
    </row>
    <row r="965" ht="15.75" customHeight="1">
      <c r="V965" s="8"/>
    </row>
    <row r="966" ht="15.75" customHeight="1">
      <c r="V966" s="8"/>
    </row>
    <row r="967" ht="15.75" customHeight="1">
      <c r="V967" s="8"/>
    </row>
    <row r="968" ht="15.75" customHeight="1">
      <c r="V968" s="8"/>
    </row>
    <row r="969" ht="15.75" customHeight="1">
      <c r="V969" s="8"/>
    </row>
    <row r="970" ht="15.75" customHeight="1">
      <c r="V970" s="8"/>
    </row>
    <row r="971" ht="15.75" customHeight="1">
      <c r="V971" s="8"/>
    </row>
    <row r="972" ht="15.75" customHeight="1">
      <c r="V972" s="8"/>
    </row>
    <row r="973" ht="15.75" customHeight="1">
      <c r="V973" s="8"/>
    </row>
    <row r="974" ht="15.75" customHeight="1">
      <c r="V974" s="8"/>
    </row>
    <row r="975" ht="15.75" customHeight="1">
      <c r="V975" s="8"/>
    </row>
    <row r="976" ht="15.75" customHeight="1">
      <c r="V976" s="8"/>
    </row>
    <row r="977" ht="15.75" customHeight="1">
      <c r="V977" s="8"/>
    </row>
    <row r="978" ht="15.75" customHeight="1">
      <c r="V978" s="8"/>
    </row>
    <row r="979" ht="15.75" customHeight="1">
      <c r="V979" s="8"/>
    </row>
    <row r="980" ht="15.75" customHeight="1">
      <c r="V980" s="8"/>
    </row>
    <row r="981" ht="15.75" customHeight="1">
      <c r="V981" s="8"/>
    </row>
    <row r="982" ht="15.75" customHeight="1">
      <c r="V982" s="8"/>
    </row>
    <row r="983" ht="15.75" customHeight="1">
      <c r="V983" s="8"/>
    </row>
    <row r="984" ht="15.75" customHeight="1">
      <c r="V984" s="8"/>
    </row>
    <row r="985" ht="15.75" customHeight="1">
      <c r="V985" s="8"/>
    </row>
    <row r="986" ht="15.75" customHeight="1">
      <c r="V986" s="8"/>
    </row>
    <row r="987" ht="15.75" customHeight="1">
      <c r="V987" s="8"/>
    </row>
    <row r="988" ht="15.75" customHeight="1">
      <c r="V988" s="8"/>
    </row>
    <row r="989" ht="15.75" customHeight="1">
      <c r="V989" s="8"/>
    </row>
    <row r="990" ht="15.75" customHeight="1">
      <c r="V990" s="8"/>
    </row>
    <row r="991" ht="15.75" customHeight="1">
      <c r="V991" s="8"/>
    </row>
    <row r="992" ht="15.75" customHeight="1">
      <c r="V992" s="8"/>
    </row>
    <row r="993" ht="15.75" customHeight="1">
      <c r="V993" s="8"/>
    </row>
    <row r="994" ht="15.75" customHeight="1">
      <c r="V994" s="8"/>
    </row>
    <row r="995" ht="15.75" customHeight="1">
      <c r="V995" s="8"/>
    </row>
    <row r="996" ht="15.75" customHeight="1">
      <c r="V996" s="8"/>
    </row>
    <row r="997" ht="15.75" customHeight="1">
      <c r="V997" s="8"/>
    </row>
    <row r="998" ht="15.75" customHeight="1">
      <c r="V998" s="8"/>
    </row>
    <row r="999" ht="15.75" customHeight="1">
      <c r="V999" s="8"/>
    </row>
    <row r="1000" ht="15.75" customHeight="1">
      <c r="V1000" s="8"/>
    </row>
    <row r="1001" ht="15.75" customHeight="1">
      <c r="V1001" s="8"/>
    </row>
    <row r="1002" ht="15.75" customHeight="1">
      <c r="V1002" s="8"/>
    </row>
    <row r="1003" ht="15.75" customHeight="1">
      <c r="V1003" s="8"/>
    </row>
    <row r="1004" ht="15.75" customHeight="1">
      <c r="V1004" s="8"/>
    </row>
    <row r="1005" ht="15.75" customHeight="1">
      <c r="V1005" s="8"/>
    </row>
    <row r="1006" ht="15.75" customHeight="1">
      <c r="V1006" s="8"/>
    </row>
    <row r="1007" ht="15.75" customHeight="1">
      <c r="V1007" s="8"/>
    </row>
    <row r="1008" ht="15.75" customHeight="1">
      <c r="V1008" s="8"/>
    </row>
    <row r="1009" ht="15.75" customHeight="1">
      <c r="V1009" s="8"/>
    </row>
    <row r="1010" ht="15.75" customHeight="1">
      <c r="V1010" s="8"/>
    </row>
    <row r="1011" ht="15.75" customHeight="1">
      <c r="V1011" s="8"/>
    </row>
    <row r="1012" ht="15.75" customHeight="1">
      <c r="V1012" s="8"/>
    </row>
    <row r="1013" ht="15.75" customHeight="1">
      <c r="V1013" s="8"/>
    </row>
    <row r="1014" ht="15.75" customHeight="1">
      <c r="V1014" s="8"/>
    </row>
    <row r="1015" ht="15.75" customHeight="1">
      <c r="V1015" s="8"/>
    </row>
    <row r="1016" ht="15.75" customHeight="1">
      <c r="V1016" s="8"/>
    </row>
    <row r="1017" ht="15.75" customHeight="1">
      <c r="V1017" s="8"/>
    </row>
    <row r="1018" ht="15.75" customHeight="1">
      <c r="V1018" s="8"/>
    </row>
    <row r="1019" ht="15.75" customHeight="1">
      <c r="V1019" s="8"/>
    </row>
    <row r="1020" ht="15.75" customHeight="1">
      <c r="V1020" s="8"/>
    </row>
    <row r="1021" ht="15.75" customHeight="1">
      <c r="V1021" s="8"/>
    </row>
    <row r="1022" ht="15.75" customHeight="1">
      <c r="V1022" s="8"/>
    </row>
    <row r="1023" ht="15.75" customHeight="1">
      <c r="V1023" s="8"/>
    </row>
    <row r="1024" ht="15.75" customHeight="1">
      <c r="V1024" s="8"/>
    </row>
    <row r="1025" ht="15.75" customHeight="1">
      <c r="V1025" s="8"/>
    </row>
    <row r="1026" ht="15.75" customHeight="1">
      <c r="V1026" s="8"/>
    </row>
    <row r="1027" ht="15.75" customHeight="1">
      <c r="V1027" s="8"/>
    </row>
    <row r="1028" ht="15.75" customHeight="1">
      <c r="V1028" s="8"/>
    </row>
    <row r="1029" ht="15.75" customHeight="1">
      <c r="V1029" s="8"/>
    </row>
    <row r="1030" ht="15.75" customHeight="1">
      <c r="V1030" s="8"/>
    </row>
    <row r="1031" ht="15.75" customHeight="1">
      <c r="V1031" s="8"/>
    </row>
    <row r="1032" ht="15.75" customHeight="1">
      <c r="V1032" s="8"/>
    </row>
    <row r="1033" ht="15.75" customHeight="1">
      <c r="V1033" s="8"/>
    </row>
    <row r="1034" ht="15.75" customHeight="1">
      <c r="V1034" s="8"/>
    </row>
    <row r="1035" ht="15.75" customHeight="1">
      <c r="V1035" s="8"/>
    </row>
    <row r="1036" ht="15.75" customHeight="1">
      <c r="V1036" s="8"/>
    </row>
    <row r="1037" ht="15.75" customHeight="1">
      <c r="V1037" s="8"/>
    </row>
    <row r="1038" ht="15.75" customHeight="1">
      <c r="V1038" s="8"/>
    </row>
    <row r="1039" ht="15.75" customHeight="1">
      <c r="V1039" s="8"/>
    </row>
    <row r="1040" ht="15.75" customHeight="1">
      <c r="V1040" s="8"/>
    </row>
    <row r="1041" ht="15.75" customHeight="1">
      <c r="V1041" s="8"/>
    </row>
    <row r="1042" ht="15.75" customHeight="1">
      <c r="V1042" s="8"/>
    </row>
    <row r="1043" ht="15.75" customHeight="1">
      <c r="V1043" s="8"/>
    </row>
    <row r="1044" ht="15.75" customHeight="1">
      <c r="V1044" s="8"/>
    </row>
    <row r="1045" ht="15.75" customHeight="1">
      <c r="V1045" s="8"/>
    </row>
    <row r="1046" ht="15.75" customHeight="1">
      <c r="V1046" s="8"/>
    </row>
    <row r="1047" ht="15.75" customHeight="1">
      <c r="V1047" s="8"/>
    </row>
    <row r="1048" ht="15.75" customHeight="1">
      <c r="V1048" s="8"/>
    </row>
    <row r="1049" ht="15.75" customHeight="1">
      <c r="V1049" s="8"/>
    </row>
    <row r="1050" ht="15.75" customHeight="1">
      <c r="V1050" s="8"/>
    </row>
    <row r="1051" ht="15.75" customHeight="1">
      <c r="V1051" s="8"/>
    </row>
    <row r="1052" ht="15.75" customHeight="1">
      <c r="V1052" s="8"/>
    </row>
    <row r="1053" ht="15.75" customHeight="1">
      <c r="V1053" s="8"/>
    </row>
    <row r="1054" ht="15.75" customHeight="1">
      <c r="V1054" s="8"/>
    </row>
    <row r="1055" ht="15.75" customHeight="1">
      <c r="V1055" s="8"/>
    </row>
    <row r="1056" ht="15.75" customHeight="1">
      <c r="V1056" s="8"/>
    </row>
    <row r="1057" ht="15.75" customHeight="1">
      <c r="V1057" s="8"/>
    </row>
    <row r="1058" ht="15.75" customHeight="1">
      <c r="V1058" s="8"/>
    </row>
    <row r="1059" ht="15.75" customHeight="1">
      <c r="V1059" s="8"/>
    </row>
    <row r="1060" ht="15.75" customHeight="1">
      <c r="V1060" s="8"/>
    </row>
    <row r="1061" ht="15.75" customHeight="1">
      <c r="V1061" s="8"/>
    </row>
    <row r="1062" ht="15.75" customHeight="1">
      <c r="V1062" s="8"/>
    </row>
    <row r="1063" ht="15.75" customHeight="1">
      <c r="V1063" s="8"/>
    </row>
    <row r="1064" ht="15.75" customHeight="1">
      <c r="V1064" s="8"/>
    </row>
    <row r="1065" ht="15.75" customHeight="1">
      <c r="V1065" s="8"/>
    </row>
    <row r="1066" ht="15.75" customHeight="1">
      <c r="V1066" s="8"/>
    </row>
    <row r="1067" ht="15.75" customHeight="1">
      <c r="V1067" s="8"/>
    </row>
    <row r="1068" ht="15.75" customHeight="1">
      <c r="V1068" s="8"/>
    </row>
    <row r="1069" ht="15.75" customHeight="1">
      <c r="V1069" s="8"/>
    </row>
    <row r="1070" ht="15.75" customHeight="1">
      <c r="V1070" s="8"/>
    </row>
    <row r="1071">
      <c r="V1071" s="8"/>
    </row>
    <row r="1072">
      <c r="V1072" s="8"/>
    </row>
  </sheetData>
  <mergeCells count="169">
    <mergeCell ref="W1:X1"/>
    <mergeCell ref="C3:J3"/>
    <mergeCell ref="Q3:S3"/>
    <mergeCell ref="B4:S4"/>
    <mergeCell ref="W6:X6"/>
    <mergeCell ref="Y6:Z6"/>
    <mergeCell ref="Y7:Z7"/>
    <mergeCell ref="W7:X7"/>
    <mergeCell ref="W8:X8"/>
    <mergeCell ref="W9:X9"/>
    <mergeCell ref="W10:X10"/>
    <mergeCell ref="W11:X11"/>
    <mergeCell ref="W12:X12"/>
    <mergeCell ref="Y12:Z12"/>
    <mergeCell ref="W13:X13"/>
    <mergeCell ref="W14:X14"/>
    <mergeCell ref="Y14:Z14"/>
    <mergeCell ref="W15:X15"/>
    <mergeCell ref="W16:X16"/>
    <mergeCell ref="W17:X17"/>
    <mergeCell ref="W18:X18"/>
    <mergeCell ref="W19:X19"/>
    <mergeCell ref="W20:X20"/>
    <mergeCell ref="W21:X21"/>
    <mergeCell ref="Y21:Z21"/>
    <mergeCell ref="W22:X22"/>
    <mergeCell ref="W23:X23"/>
    <mergeCell ref="W24:X24"/>
    <mergeCell ref="W25:X25"/>
    <mergeCell ref="W27:X27"/>
    <mergeCell ref="W28:X28"/>
    <mergeCell ref="Y29:Z29"/>
    <mergeCell ref="W30:X30"/>
    <mergeCell ref="Y30:Z30"/>
    <mergeCell ref="Y31:Z31"/>
    <mergeCell ref="W31:X31"/>
    <mergeCell ref="W32:X32"/>
    <mergeCell ref="W33:X33"/>
    <mergeCell ref="Y33:Z33"/>
    <mergeCell ref="W34:X34"/>
    <mergeCell ref="W35:X35"/>
    <mergeCell ref="Y36:Z36"/>
    <mergeCell ref="W36:X36"/>
    <mergeCell ref="W37:X37"/>
    <mergeCell ref="W38:X38"/>
    <mergeCell ref="W40:X40"/>
    <mergeCell ref="Y40:Z40"/>
    <mergeCell ref="W41:X41"/>
    <mergeCell ref="W42:X42"/>
    <mergeCell ref="W71:X71"/>
    <mergeCell ref="Y71:Z71"/>
    <mergeCell ref="W72:X72"/>
    <mergeCell ref="Y72:Z72"/>
    <mergeCell ref="W73:X73"/>
    <mergeCell ref="W74:X74"/>
    <mergeCell ref="Y75:Z75"/>
    <mergeCell ref="W120:X120"/>
    <mergeCell ref="Y120:Z120"/>
    <mergeCell ref="W122:X122"/>
    <mergeCell ref="Y122:Z122"/>
    <mergeCell ref="W125:X125"/>
    <mergeCell ref="Y125:Z125"/>
    <mergeCell ref="W153:X153"/>
    <mergeCell ref="B150:S150"/>
    <mergeCell ref="B230:S230"/>
    <mergeCell ref="N232:U232"/>
    <mergeCell ref="N260:Q260"/>
    <mergeCell ref="N267:P267"/>
    <mergeCell ref="N268:Q268"/>
    <mergeCell ref="N269:Q269"/>
    <mergeCell ref="N289:O289"/>
    <mergeCell ref="C294:L294"/>
    <mergeCell ref="N294:R294"/>
    <mergeCell ref="N296:O296"/>
    <mergeCell ref="N299:P299"/>
    <mergeCell ref="N300:O300"/>
    <mergeCell ref="N272:Q272"/>
    <mergeCell ref="N274:O274"/>
    <mergeCell ref="N277:P277"/>
    <mergeCell ref="N278:O278"/>
    <mergeCell ref="N283:R283"/>
    <mergeCell ref="N285:O285"/>
    <mergeCell ref="N288:P288"/>
    <mergeCell ref="N323:O323"/>
    <mergeCell ref="N324:O324"/>
    <mergeCell ref="N325:O325"/>
    <mergeCell ref="N326:O326"/>
    <mergeCell ref="N306:O306"/>
    <mergeCell ref="N307:O307"/>
    <mergeCell ref="N308:O308"/>
    <mergeCell ref="N309:O309"/>
    <mergeCell ref="N310:O310"/>
    <mergeCell ref="N312:T314"/>
    <mergeCell ref="N322:T322"/>
    <mergeCell ref="X260:AA260"/>
    <mergeCell ref="AH260:AK260"/>
    <mergeCell ref="X267:Z267"/>
    <mergeCell ref="AH267:AJ267"/>
    <mergeCell ref="X268:AA268"/>
    <mergeCell ref="AH268:AK268"/>
    <mergeCell ref="AH269:AK269"/>
    <mergeCell ref="X269:AA269"/>
    <mergeCell ref="X272:AA272"/>
    <mergeCell ref="AH272:AK272"/>
    <mergeCell ref="X274:Y274"/>
    <mergeCell ref="AH274:AI274"/>
    <mergeCell ref="X277:Z277"/>
    <mergeCell ref="X278:Y278"/>
    <mergeCell ref="X283:AB283"/>
    <mergeCell ref="AH283:AL283"/>
    <mergeCell ref="X285:Y285"/>
    <mergeCell ref="AH285:AI285"/>
    <mergeCell ref="X288:Z288"/>
    <mergeCell ref="AH288:AJ288"/>
    <mergeCell ref="AH289:AI289"/>
    <mergeCell ref="X289:Y289"/>
    <mergeCell ref="X294:AB294"/>
    <mergeCell ref="AH294:AL294"/>
    <mergeCell ref="X296:Y296"/>
    <mergeCell ref="AH296:AI296"/>
    <mergeCell ref="X299:Z299"/>
    <mergeCell ref="X300:Y300"/>
    <mergeCell ref="X309:Y309"/>
    <mergeCell ref="X310:Y310"/>
    <mergeCell ref="X312:AD314"/>
    <mergeCell ref="AH312:AN314"/>
    <mergeCell ref="X306:Y306"/>
    <mergeCell ref="AH306:AI306"/>
    <mergeCell ref="X307:Y307"/>
    <mergeCell ref="AH307:AI307"/>
    <mergeCell ref="X308:Y308"/>
    <mergeCell ref="AH308:AI308"/>
    <mergeCell ref="AH309:AI309"/>
    <mergeCell ref="AH310:AI310"/>
    <mergeCell ref="W43:X43"/>
    <mergeCell ref="W44:X44"/>
    <mergeCell ref="W45:X45"/>
    <mergeCell ref="W46:X46"/>
    <mergeCell ref="W47:X47"/>
    <mergeCell ref="W48:X48"/>
    <mergeCell ref="W49:X49"/>
    <mergeCell ref="W57:X57"/>
    <mergeCell ref="W58:X58"/>
    <mergeCell ref="W59:X59"/>
    <mergeCell ref="W60:X60"/>
    <mergeCell ref="W61:X61"/>
    <mergeCell ref="Y61:Z61"/>
    <mergeCell ref="W62:X62"/>
    <mergeCell ref="W64:X64"/>
    <mergeCell ref="Y64:Z64"/>
    <mergeCell ref="W67:X67"/>
    <mergeCell ref="W68:X68"/>
    <mergeCell ref="W69:X69"/>
    <mergeCell ref="W70:X70"/>
    <mergeCell ref="Y70:Z70"/>
    <mergeCell ref="W75:X75"/>
    <mergeCell ref="B91:S91"/>
    <mergeCell ref="W94:X94"/>
    <mergeCell ref="W50:X50"/>
    <mergeCell ref="W51:X51"/>
    <mergeCell ref="W52:X52"/>
    <mergeCell ref="W53:X53"/>
    <mergeCell ref="W54:X54"/>
    <mergeCell ref="W55:X55"/>
    <mergeCell ref="W56:X56"/>
    <mergeCell ref="AH277:AJ277"/>
    <mergeCell ref="AH278:AI278"/>
    <mergeCell ref="AH299:AJ299"/>
    <mergeCell ref="AH300:AI300"/>
  </mergeCells>
  <printOptions/>
  <pageMargins bottom="0.0" footer="0.0" header="0.0" left="0.0" right="0.0" top="0.0"/>
  <pageSetup fitToHeight="0" paperSize="8"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outlineLevelRow="1"/>
  <cols>
    <col customWidth="1" min="1" max="1" width="12.5"/>
    <col customWidth="1" min="2" max="2" width="2.0"/>
    <col customWidth="1" min="3" max="3" width="32.5"/>
    <col customWidth="1" hidden="1" min="4" max="9" width="12.5"/>
    <col customWidth="1" min="10" max="43" width="12.5"/>
  </cols>
  <sheetData>
    <row r="1" ht="15.75" customHeight="1">
      <c r="A1" s="1" t="s">
        <v>0</v>
      </c>
      <c r="B1" s="2"/>
      <c r="C1" s="2"/>
      <c r="D1" s="3"/>
      <c r="E1" s="4">
        <v>2013.0</v>
      </c>
      <c r="F1" s="4">
        <v>2014.0</v>
      </c>
      <c r="G1" s="4">
        <v>2015.0</v>
      </c>
      <c r="H1" s="4">
        <v>2016.0</v>
      </c>
      <c r="I1" s="4">
        <v>2017.0</v>
      </c>
      <c r="J1" s="5"/>
      <c r="K1" s="5">
        <v>2020.0</v>
      </c>
      <c r="L1" s="5">
        <v>2021.0</v>
      </c>
      <c r="M1" s="5">
        <v>2022.0</v>
      </c>
      <c r="N1" s="5">
        <v>2023.0</v>
      </c>
      <c r="O1" s="5">
        <v>2024.0</v>
      </c>
      <c r="P1" s="6">
        <v>2025.0</v>
      </c>
      <c r="Q1" s="6">
        <v>2026.0</v>
      </c>
      <c r="R1" s="6">
        <v>2027.0</v>
      </c>
      <c r="S1" s="6"/>
      <c r="T1" s="7"/>
      <c r="U1" s="7"/>
      <c r="V1" s="8"/>
      <c r="W1" s="9"/>
    </row>
    <row r="2" ht="15.75" customHeight="1">
      <c r="A2" s="10"/>
      <c r="B2" s="10"/>
      <c r="C2" s="11"/>
      <c r="D2" s="10" t="s">
        <v>1</v>
      </c>
      <c r="E2" s="11"/>
      <c r="F2" s="11"/>
      <c r="G2" s="11"/>
      <c r="H2" s="11"/>
      <c r="I2" s="11"/>
      <c r="J2" s="11"/>
      <c r="K2" s="11"/>
      <c r="L2" s="11"/>
      <c r="M2" s="11"/>
      <c r="N2" s="11"/>
      <c r="O2" s="11"/>
      <c r="P2" s="11"/>
      <c r="Q2" s="11"/>
      <c r="R2" s="11"/>
      <c r="V2" s="8"/>
    </row>
    <row r="3" ht="15.75" customHeight="1">
      <c r="A3" s="11"/>
      <c r="B3" s="11"/>
      <c r="C3" s="12" t="s">
        <v>2</v>
      </c>
      <c r="K3" s="11"/>
      <c r="L3" s="11"/>
      <c r="M3" s="11"/>
      <c r="N3" s="11"/>
      <c r="O3" s="11"/>
      <c r="P3" s="11"/>
      <c r="Q3" s="12" t="s">
        <v>3</v>
      </c>
      <c r="T3" s="12"/>
      <c r="U3" s="12"/>
      <c r="V3" s="8"/>
    </row>
    <row r="4" ht="15.75" customHeight="1">
      <c r="A4" s="13"/>
      <c r="B4" s="14" t="s">
        <v>4</v>
      </c>
      <c r="C4" s="15"/>
      <c r="D4" s="15"/>
      <c r="E4" s="15"/>
      <c r="F4" s="15"/>
      <c r="G4" s="15"/>
      <c r="H4" s="15"/>
      <c r="I4" s="15"/>
      <c r="J4" s="15"/>
      <c r="K4" s="15"/>
      <c r="L4" s="15"/>
      <c r="M4" s="15"/>
      <c r="N4" s="15"/>
      <c r="O4" s="15"/>
      <c r="P4" s="15"/>
      <c r="Q4" s="15"/>
      <c r="R4" s="15"/>
      <c r="S4" s="15"/>
      <c r="T4" s="13"/>
      <c r="U4" s="13"/>
      <c r="V4" s="8"/>
    </row>
    <row r="5" ht="15.75" customHeight="1">
      <c r="A5" s="16"/>
      <c r="B5" s="16"/>
      <c r="C5" s="16" t="s">
        <v>5</v>
      </c>
      <c r="D5" s="17">
        <v>365.0</v>
      </c>
      <c r="E5" s="11"/>
      <c r="F5" s="11"/>
      <c r="G5" s="11"/>
      <c r="H5" s="11"/>
      <c r="I5" s="11"/>
      <c r="J5" s="11"/>
      <c r="K5" s="11"/>
      <c r="L5" s="11"/>
      <c r="M5" s="11"/>
      <c r="N5" s="11"/>
      <c r="O5" s="11"/>
      <c r="P5" s="11"/>
      <c r="Q5" s="11"/>
      <c r="R5" s="11"/>
      <c r="V5" s="8"/>
    </row>
    <row r="6" ht="15.75" customHeight="1">
      <c r="A6" s="1"/>
      <c r="B6" s="18"/>
      <c r="C6" s="18"/>
      <c r="D6" s="19"/>
      <c r="E6" s="20">
        <v>2013.0</v>
      </c>
      <c r="F6" s="20">
        <v>2014.0</v>
      </c>
      <c r="G6" s="20">
        <v>2015.0</v>
      </c>
      <c r="H6" s="20">
        <v>2016.0</v>
      </c>
      <c r="I6" s="20">
        <v>2017.0</v>
      </c>
      <c r="J6" s="20">
        <v>2018.0</v>
      </c>
      <c r="K6" s="21">
        <v>2019.0</v>
      </c>
      <c r="L6" s="21">
        <v>2020.0</v>
      </c>
      <c r="M6" s="21">
        <v>2021.0</v>
      </c>
      <c r="N6" s="21">
        <v>2022.0</v>
      </c>
      <c r="O6" s="21">
        <v>2023.0</v>
      </c>
      <c r="P6" s="21">
        <v>2024.0</v>
      </c>
      <c r="Q6" s="22" t="s">
        <v>6</v>
      </c>
      <c r="R6" s="22" t="s">
        <v>7</v>
      </c>
      <c r="S6" s="22" t="s">
        <v>8</v>
      </c>
      <c r="T6" s="22" t="s">
        <v>9</v>
      </c>
      <c r="U6" s="22" t="s">
        <v>10</v>
      </c>
      <c r="V6" s="23" t="s">
        <v>11</v>
      </c>
      <c r="W6" s="24" t="s">
        <v>12</v>
      </c>
      <c r="X6" s="25"/>
      <c r="Y6" s="26" t="s">
        <v>13</v>
      </c>
      <c r="Z6" s="27"/>
    </row>
    <row r="7" ht="15.75" customHeight="1">
      <c r="A7" s="28"/>
      <c r="B7" s="28" t="s">
        <v>14</v>
      </c>
      <c r="C7" s="28"/>
      <c r="D7" s="29"/>
      <c r="E7" s="29"/>
      <c r="F7" s="29"/>
      <c r="G7" s="29"/>
      <c r="H7" s="29"/>
      <c r="I7" s="29"/>
      <c r="J7" s="30">
        <v>55838.0</v>
      </c>
      <c r="K7" s="30">
        <v>70697.0</v>
      </c>
      <c r="L7" s="30">
        <v>85965.0</v>
      </c>
      <c r="M7" s="30">
        <v>117929.0</v>
      </c>
      <c r="N7" s="30">
        <v>116609.0</v>
      </c>
      <c r="O7" s="31">
        <v>134902.0</v>
      </c>
      <c r="P7" s="31">
        <f t="shared" ref="P7:U7" si="1">P17</f>
        <v>164501</v>
      </c>
      <c r="Q7" s="31">
        <f t="shared" si="1"/>
        <v>182617.57</v>
      </c>
      <c r="R7" s="31">
        <f t="shared" si="1"/>
        <v>199077.1865</v>
      </c>
      <c r="S7" s="31">
        <f t="shared" si="1"/>
        <v>217020.572</v>
      </c>
      <c r="T7" s="31">
        <f t="shared" si="1"/>
        <v>234440.3829</v>
      </c>
      <c r="U7" s="31">
        <f t="shared" si="1"/>
        <v>253259.5953</v>
      </c>
      <c r="V7" s="29"/>
      <c r="W7" s="32">
        <f>RRI(5,P7,U7)</f>
        <v>0.09013296644</v>
      </c>
      <c r="Y7" s="33">
        <f>RRI(4,Q7,U7)</f>
        <v>0.08519013531</v>
      </c>
      <c r="Z7" s="34"/>
      <c r="AA7" s="35"/>
      <c r="AB7" s="35"/>
      <c r="AC7" s="35"/>
      <c r="AD7" s="35"/>
      <c r="AE7" s="35"/>
      <c r="AF7" s="35"/>
      <c r="AG7" s="35"/>
      <c r="AH7" s="35"/>
      <c r="AI7" s="35"/>
      <c r="AJ7" s="35"/>
      <c r="AK7" s="35"/>
      <c r="AL7" s="35"/>
      <c r="AM7" s="35"/>
      <c r="AN7" s="35"/>
      <c r="AO7" s="35"/>
      <c r="AP7" s="35"/>
      <c r="AQ7" s="35"/>
    </row>
    <row r="8" ht="15.75" customHeight="1">
      <c r="A8" s="16"/>
      <c r="B8" s="16"/>
      <c r="C8" s="16" t="s">
        <v>15</v>
      </c>
      <c r="D8" s="36"/>
      <c r="E8" s="36"/>
      <c r="F8" s="36"/>
      <c r="G8" s="36"/>
      <c r="H8" s="36"/>
      <c r="I8" s="36"/>
      <c r="J8" s="37"/>
      <c r="K8" s="37">
        <f t="shared" ref="K8:U8" si="2">(K7/J7)-1</f>
        <v>0.2661091013</v>
      </c>
      <c r="L8" s="37">
        <f t="shared" si="2"/>
        <v>0.2159639023</v>
      </c>
      <c r="M8" s="37">
        <f t="shared" si="2"/>
        <v>0.371825743</v>
      </c>
      <c r="N8" s="37">
        <f t="shared" si="2"/>
        <v>-0.01119317555</v>
      </c>
      <c r="O8" s="37">
        <f t="shared" si="2"/>
        <v>0.1568746838</v>
      </c>
      <c r="P8" s="37">
        <f t="shared" si="2"/>
        <v>0.2194111281</v>
      </c>
      <c r="Q8" s="37">
        <f t="shared" si="2"/>
        <v>0.1101304551</v>
      </c>
      <c r="R8" s="37">
        <f t="shared" si="2"/>
        <v>0.09013161494</v>
      </c>
      <c r="S8" s="37">
        <f t="shared" si="2"/>
        <v>0.09013280638</v>
      </c>
      <c r="T8" s="37">
        <f t="shared" si="2"/>
        <v>0.08026801691</v>
      </c>
      <c r="U8" s="37">
        <f t="shared" si="2"/>
        <v>0.08027291246</v>
      </c>
      <c r="V8" s="8"/>
      <c r="W8" s="38"/>
      <c r="Y8" s="8"/>
      <c r="Z8" s="39"/>
    </row>
    <row r="9" ht="15.75" customHeight="1">
      <c r="A9" s="16"/>
      <c r="B9" s="16" t="s">
        <v>16</v>
      </c>
      <c r="C9" s="16"/>
      <c r="D9" s="36"/>
      <c r="E9" s="36"/>
      <c r="F9" s="36"/>
      <c r="G9" s="36"/>
      <c r="H9" s="36"/>
      <c r="I9" s="36"/>
      <c r="J9" s="36"/>
      <c r="K9" s="37"/>
      <c r="L9" s="37"/>
      <c r="M9" s="37"/>
      <c r="N9" s="37"/>
      <c r="O9" s="37"/>
      <c r="P9" s="37"/>
      <c r="Q9" s="37"/>
      <c r="R9" s="17"/>
      <c r="S9" s="17"/>
      <c r="T9" s="17"/>
      <c r="U9" s="17"/>
      <c r="V9" s="8"/>
      <c r="W9" s="38"/>
      <c r="Z9" s="40"/>
    </row>
    <row r="10" ht="15.75" customHeight="1" outlineLevel="1">
      <c r="A10" s="41"/>
      <c r="B10" s="41"/>
      <c r="C10" s="42"/>
      <c r="D10" s="42"/>
      <c r="E10" s="42"/>
      <c r="F10" s="42"/>
      <c r="G10" s="42"/>
      <c r="H10" s="42"/>
      <c r="I10" s="42"/>
      <c r="J10" s="43"/>
      <c r="K10" s="44"/>
      <c r="L10" s="44"/>
      <c r="M10" s="44"/>
      <c r="N10" s="44"/>
      <c r="O10" s="45"/>
      <c r="P10" s="45"/>
      <c r="Q10" s="45"/>
      <c r="R10" s="45"/>
      <c r="S10" s="45"/>
      <c r="T10" s="45"/>
      <c r="U10" s="45"/>
      <c r="V10" s="46"/>
      <c r="W10" s="47"/>
      <c r="Y10" s="48"/>
      <c r="Z10" s="49"/>
      <c r="AA10" s="48"/>
      <c r="AB10" s="48"/>
      <c r="AC10" s="48"/>
      <c r="AD10" s="48"/>
      <c r="AE10" s="48"/>
      <c r="AF10" s="48"/>
      <c r="AG10" s="48"/>
      <c r="AH10" s="48"/>
      <c r="AI10" s="48"/>
      <c r="AJ10" s="48"/>
      <c r="AK10" s="48"/>
      <c r="AL10" s="48"/>
      <c r="AM10" s="48"/>
      <c r="AN10" s="48"/>
      <c r="AO10" s="48"/>
      <c r="AP10" s="48"/>
      <c r="AQ10" s="48"/>
    </row>
    <row r="11" ht="15.75" customHeight="1" outlineLevel="1">
      <c r="A11" s="41"/>
      <c r="B11" s="41"/>
      <c r="C11" s="42"/>
      <c r="D11" s="42"/>
      <c r="E11" s="42"/>
      <c r="F11" s="42"/>
      <c r="G11" s="42"/>
      <c r="H11" s="42"/>
      <c r="I11" s="42"/>
      <c r="J11" s="43"/>
      <c r="K11" s="44"/>
      <c r="L11" s="44"/>
      <c r="M11" s="44"/>
      <c r="N11" s="44"/>
      <c r="O11" s="50"/>
      <c r="P11" s="50"/>
      <c r="Q11" s="50"/>
      <c r="R11" s="50"/>
      <c r="S11" s="50"/>
      <c r="T11" s="50"/>
      <c r="U11" s="50"/>
      <c r="V11" s="46"/>
      <c r="W11" s="47"/>
      <c r="Y11" s="48"/>
      <c r="Z11" s="49"/>
      <c r="AA11" s="48"/>
      <c r="AB11" s="48"/>
      <c r="AC11" s="48"/>
      <c r="AD11" s="48"/>
      <c r="AE11" s="48"/>
      <c r="AF11" s="48"/>
      <c r="AG11" s="48"/>
      <c r="AH11" s="48"/>
      <c r="AI11" s="48"/>
      <c r="AJ11" s="48"/>
      <c r="AK11" s="48"/>
      <c r="AL11" s="48"/>
      <c r="AM11" s="48"/>
      <c r="AN11" s="48"/>
      <c r="AO11" s="48"/>
      <c r="AP11" s="48"/>
      <c r="AQ11" s="48"/>
    </row>
    <row r="12" ht="15.75" customHeight="1" outlineLevel="1">
      <c r="A12" s="51"/>
      <c r="B12" s="51"/>
      <c r="C12" s="52" t="s">
        <v>17</v>
      </c>
      <c r="D12" s="53"/>
      <c r="E12" s="53"/>
      <c r="F12" s="53"/>
      <c r="G12" s="53"/>
      <c r="H12" s="53"/>
      <c r="I12" s="53"/>
      <c r="J12" s="54"/>
      <c r="K12" s="54"/>
      <c r="L12" s="54"/>
      <c r="M12" s="54"/>
      <c r="N12" s="54"/>
      <c r="O12" s="55">
        <v>133006.0</v>
      </c>
      <c r="P12" s="55">
        <v>162355.0</v>
      </c>
      <c r="Q12" s="55">
        <f t="shared" ref="Q12:U12" si="3">P12*(1+Q13)</f>
        <v>180214.05</v>
      </c>
      <c r="R12" s="55">
        <f t="shared" si="3"/>
        <v>196433.3145</v>
      </c>
      <c r="S12" s="55">
        <f t="shared" si="3"/>
        <v>214112.3128</v>
      </c>
      <c r="T12" s="55">
        <f t="shared" si="3"/>
        <v>231241.2978</v>
      </c>
      <c r="U12" s="55">
        <f t="shared" si="3"/>
        <v>249740.6017</v>
      </c>
      <c r="V12" s="56"/>
      <c r="W12" s="32">
        <f>RRI(5,P12,U12)</f>
        <v>0.08994528531</v>
      </c>
      <c r="Y12" s="33">
        <f>RRI(4,Q12,U12)</f>
        <v>0.0849884792</v>
      </c>
      <c r="Z12" s="34"/>
      <c r="AA12" s="57"/>
      <c r="AB12" s="57"/>
      <c r="AC12" s="57"/>
      <c r="AD12" s="57"/>
      <c r="AE12" s="57"/>
      <c r="AF12" s="57"/>
      <c r="AG12" s="57"/>
      <c r="AH12" s="57"/>
      <c r="AI12" s="57"/>
      <c r="AJ12" s="57"/>
      <c r="AK12" s="57"/>
      <c r="AL12" s="57"/>
      <c r="AM12" s="57"/>
      <c r="AN12" s="57"/>
      <c r="AO12" s="57"/>
      <c r="AP12" s="57"/>
      <c r="AQ12" s="57"/>
    </row>
    <row r="13" ht="15.75" customHeight="1" outlineLevel="1">
      <c r="A13" s="58"/>
      <c r="B13" s="58"/>
      <c r="C13" s="59" t="s">
        <v>18</v>
      </c>
      <c r="D13" s="60"/>
      <c r="E13" s="60"/>
      <c r="F13" s="60"/>
      <c r="G13" s="60"/>
      <c r="H13" s="60"/>
      <c r="I13" s="60"/>
      <c r="J13" s="61"/>
      <c r="K13" s="61"/>
      <c r="L13" s="61"/>
      <c r="M13" s="61"/>
      <c r="N13" s="61"/>
      <c r="O13" s="62">
        <v>0.1621</v>
      </c>
      <c r="P13" s="62">
        <v>0.15</v>
      </c>
      <c r="Q13" s="62">
        <v>0.11</v>
      </c>
      <c r="R13" s="62">
        <v>0.09</v>
      </c>
      <c r="S13" s="62">
        <v>0.09</v>
      </c>
      <c r="T13" s="62">
        <v>0.08</v>
      </c>
      <c r="U13" s="62">
        <v>0.08</v>
      </c>
      <c r="V13" s="64"/>
      <c r="W13" s="65"/>
      <c r="Y13" s="66"/>
      <c r="Z13" s="67"/>
      <c r="AA13" s="66"/>
      <c r="AB13" s="66"/>
      <c r="AC13" s="66"/>
      <c r="AD13" s="66"/>
      <c r="AE13" s="66"/>
      <c r="AF13" s="66"/>
      <c r="AG13" s="66"/>
      <c r="AH13" s="66"/>
      <c r="AI13" s="66"/>
      <c r="AJ13" s="66"/>
      <c r="AK13" s="66"/>
      <c r="AL13" s="66"/>
      <c r="AM13" s="66"/>
      <c r="AN13" s="66"/>
      <c r="AO13" s="66"/>
      <c r="AP13" s="66"/>
      <c r="AQ13" s="66"/>
    </row>
    <row r="14" ht="15.75" customHeight="1" outlineLevel="1">
      <c r="A14" s="51"/>
      <c r="B14" s="51"/>
      <c r="C14" s="52" t="s">
        <v>19</v>
      </c>
      <c r="D14" s="53"/>
      <c r="E14" s="53"/>
      <c r="F14" s="53"/>
      <c r="G14" s="53"/>
      <c r="H14" s="53"/>
      <c r="I14" s="53"/>
      <c r="J14" s="54"/>
      <c r="K14" s="54"/>
      <c r="L14" s="54"/>
      <c r="M14" s="54"/>
      <c r="N14" s="54"/>
      <c r="O14" s="55">
        <v>1896.0</v>
      </c>
      <c r="P14" s="55">
        <v>2146.0</v>
      </c>
      <c r="Q14" s="55">
        <f t="shared" ref="Q14:U14" si="4">P14*(1+Q15)</f>
        <v>2403.52</v>
      </c>
      <c r="R14" s="55">
        <f t="shared" si="4"/>
        <v>2643.872</v>
      </c>
      <c r="S14" s="55">
        <f t="shared" si="4"/>
        <v>2908.2592</v>
      </c>
      <c r="T14" s="55">
        <f t="shared" si="4"/>
        <v>3199.08512</v>
      </c>
      <c r="U14" s="55">
        <f t="shared" si="4"/>
        <v>3518.993632</v>
      </c>
      <c r="V14" s="56"/>
      <c r="W14" s="32">
        <f>RRI(5,P14,U14)</f>
        <v>0.1039712225</v>
      </c>
      <c r="Y14" s="33">
        <f>RRI(4,Q14,U14)</f>
        <v>0.1</v>
      </c>
      <c r="Z14" s="34"/>
      <c r="AA14" s="57"/>
      <c r="AB14" s="57"/>
      <c r="AC14" s="57"/>
      <c r="AD14" s="57"/>
      <c r="AE14" s="57"/>
      <c r="AF14" s="57"/>
      <c r="AG14" s="57"/>
      <c r="AH14" s="57"/>
      <c r="AI14" s="57"/>
      <c r="AJ14" s="57"/>
      <c r="AK14" s="57"/>
      <c r="AL14" s="57"/>
      <c r="AM14" s="57"/>
      <c r="AN14" s="57"/>
      <c r="AO14" s="57"/>
      <c r="AP14" s="57"/>
      <c r="AQ14" s="57"/>
    </row>
    <row r="15" ht="15.75" customHeight="1" outlineLevel="1">
      <c r="A15" s="58"/>
      <c r="B15" s="58"/>
      <c r="C15" s="59" t="s">
        <v>18</v>
      </c>
      <c r="D15" s="60"/>
      <c r="E15" s="60"/>
      <c r="F15" s="60"/>
      <c r="G15" s="60"/>
      <c r="H15" s="60"/>
      <c r="I15" s="60"/>
      <c r="J15" s="61"/>
      <c r="K15" s="61"/>
      <c r="L15" s="61"/>
      <c r="M15" s="61"/>
      <c r="N15" s="61"/>
      <c r="O15" s="62">
        <v>-0.122</v>
      </c>
      <c r="P15" s="62">
        <v>0.1</v>
      </c>
      <c r="Q15" s="62">
        <v>0.12</v>
      </c>
      <c r="R15" s="62">
        <v>0.1</v>
      </c>
      <c r="S15" s="62">
        <v>0.1</v>
      </c>
      <c r="T15" s="62">
        <v>0.1</v>
      </c>
      <c r="U15" s="62">
        <v>0.1</v>
      </c>
      <c r="V15" s="64"/>
      <c r="W15" s="65"/>
      <c r="Y15" s="66"/>
      <c r="Z15" s="67"/>
      <c r="AA15" s="66"/>
      <c r="AB15" s="66"/>
      <c r="AC15" s="66"/>
      <c r="AD15" s="66"/>
      <c r="AE15" s="66"/>
      <c r="AF15" s="66"/>
      <c r="AG15" s="66"/>
      <c r="AH15" s="66"/>
      <c r="AI15" s="66"/>
      <c r="AJ15" s="66"/>
      <c r="AK15" s="66"/>
      <c r="AL15" s="66"/>
      <c r="AM15" s="66"/>
      <c r="AN15" s="66"/>
      <c r="AO15" s="66"/>
      <c r="AP15" s="66"/>
      <c r="AQ15" s="66"/>
    </row>
    <row r="16" ht="15.75" customHeight="1" outlineLevel="1">
      <c r="A16" s="68"/>
      <c r="B16" s="68"/>
      <c r="C16" s="42"/>
      <c r="D16" s="69"/>
      <c r="E16" s="69"/>
      <c r="F16" s="69"/>
      <c r="G16" s="69"/>
      <c r="H16" s="69"/>
      <c r="I16" s="69"/>
      <c r="J16" s="70"/>
      <c r="K16" s="71"/>
      <c r="L16" s="71"/>
      <c r="M16" s="71"/>
      <c r="N16" s="71"/>
      <c r="O16" s="62"/>
      <c r="P16" s="62"/>
      <c r="Q16" s="62"/>
      <c r="R16" s="62"/>
      <c r="S16" s="62"/>
      <c r="T16" s="62"/>
      <c r="U16" s="62"/>
      <c r="V16" s="12"/>
      <c r="W16" s="38"/>
      <c r="Y16" s="72"/>
      <c r="Z16" s="73"/>
      <c r="AA16" s="72"/>
      <c r="AB16" s="72"/>
      <c r="AC16" s="72"/>
      <c r="AD16" s="72"/>
      <c r="AE16" s="72"/>
      <c r="AF16" s="72"/>
      <c r="AG16" s="72"/>
      <c r="AH16" s="72"/>
      <c r="AI16" s="72"/>
      <c r="AJ16" s="72"/>
      <c r="AK16" s="72"/>
      <c r="AL16" s="72"/>
      <c r="AM16" s="72"/>
      <c r="AN16" s="72"/>
      <c r="AO16" s="72"/>
      <c r="AP16" s="72"/>
      <c r="AQ16" s="72"/>
    </row>
    <row r="17" ht="15.75" customHeight="1" outlineLevel="1">
      <c r="A17" s="74"/>
      <c r="B17" s="74"/>
      <c r="C17" s="52" t="s">
        <v>20</v>
      </c>
      <c r="D17" s="75"/>
      <c r="E17" s="75"/>
      <c r="F17" s="75"/>
      <c r="G17" s="75"/>
      <c r="H17" s="75"/>
      <c r="I17" s="75"/>
      <c r="J17" s="76"/>
      <c r="K17" s="76"/>
      <c r="L17" s="76"/>
      <c r="M17" s="76"/>
      <c r="N17" s="76"/>
      <c r="O17" s="55">
        <f t="shared" ref="O17:U17" si="5">O12+O14</f>
        <v>134902</v>
      </c>
      <c r="P17" s="55">
        <f t="shared" si="5"/>
        <v>164501</v>
      </c>
      <c r="Q17" s="55">
        <f t="shared" si="5"/>
        <v>182617.57</v>
      </c>
      <c r="R17" s="55">
        <f t="shared" si="5"/>
        <v>199077.1865</v>
      </c>
      <c r="S17" s="55">
        <f t="shared" si="5"/>
        <v>217020.572</v>
      </c>
      <c r="T17" s="55">
        <f t="shared" si="5"/>
        <v>234440.3829</v>
      </c>
      <c r="U17" s="55">
        <f t="shared" si="5"/>
        <v>253259.5953</v>
      </c>
      <c r="V17" s="77"/>
      <c r="W17" s="78"/>
      <c r="Y17" s="79"/>
      <c r="Z17" s="80"/>
      <c r="AA17" s="79"/>
      <c r="AB17" s="79"/>
      <c r="AC17" s="79"/>
      <c r="AD17" s="79"/>
      <c r="AE17" s="79"/>
      <c r="AF17" s="79"/>
      <c r="AG17" s="79"/>
      <c r="AH17" s="79"/>
      <c r="AI17" s="79"/>
      <c r="AJ17" s="79"/>
      <c r="AK17" s="79"/>
      <c r="AL17" s="79"/>
      <c r="AM17" s="79"/>
      <c r="AN17" s="79"/>
      <c r="AO17" s="79"/>
      <c r="AP17" s="79"/>
      <c r="AQ17" s="79"/>
    </row>
    <row r="18" ht="15.75" customHeight="1" outlineLevel="1">
      <c r="A18" s="41"/>
      <c r="B18" s="41"/>
      <c r="C18" s="42"/>
      <c r="D18" s="42"/>
      <c r="E18" s="42"/>
      <c r="F18" s="42"/>
      <c r="G18" s="42"/>
      <c r="H18" s="42"/>
      <c r="I18" s="42"/>
      <c r="K18" s="81"/>
      <c r="L18" s="81"/>
      <c r="M18" s="81"/>
      <c r="N18" s="81"/>
      <c r="O18" s="45"/>
      <c r="P18" s="45"/>
      <c r="Q18" s="45"/>
      <c r="R18" s="45"/>
      <c r="S18" s="45"/>
      <c r="T18" s="45"/>
      <c r="U18" s="45"/>
      <c r="V18" s="46"/>
      <c r="W18" s="38"/>
      <c r="Y18" s="48"/>
      <c r="Z18" s="49"/>
      <c r="AA18" s="48"/>
      <c r="AB18" s="48"/>
      <c r="AC18" s="48"/>
      <c r="AD18" s="48"/>
      <c r="AE18" s="48"/>
      <c r="AF18" s="48"/>
      <c r="AG18" s="48"/>
      <c r="AH18" s="48"/>
      <c r="AI18" s="48"/>
      <c r="AJ18" s="48"/>
      <c r="AK18" s="48"/>
      <c r="AL18" s="48"/>
      <c r="AM18" s="48"/>
      <c r="AN18" s="48"/>
      <c r="AO18" s="48"/>
      <c r="AP18" s="48"/>
      <c r="AQ18" s="48"/>
    </row>
    <row r="19" ht="15.75" customHeight="1" outlineLevel="1">
      <c r="A19" s="41"/>
      <c r="B19" s="41"/>
      <c r="C19" s="42"/>
      <c r="D19" s="42"/>
      <c r="E19" s="42"/>
      <c r="F19" s="42"/>
      <c r="G19" s="42"/>
      <c r="H19" s="42"/>
      <c r="I19" s="42"/>
      <c r="J19" s="59"/>
      <c r="K19" s="62"/>
      <c r="L19" s="62"/>
      <c r="M19" s="62"/>
      <c r="N19" s="62"/>
      <c r="O19" s="50"/>
      <c r="P19" s="50"/>
      <c r="Q19" s="50"/>
      <c r="R19" s="50"/>
      <c r="S19" s="50"/>
      <c r="T19" s="50"/>
      <c r="U19" s="50"/>
      <c r="V19" s="46"/>
      <c r="W19" s="38"/>
      <c r="Y19" s="48"/>
      <c r="Z19" s="49"/>
      <c r="AA19" s="48"/>
      <c r="AB19" s="48"/>
      <c r="AC19" s="48"/>
      <c r="AD19" s="48"/>
      <c r="AE19" s="48"/>
      <c r="AF19" s="48"/>
      <c r="AG19" s="48"/>
      <c r="AH19" s="48"/>
      <c r="AI19" s="48"/>
      <c r="AJ19" s="48"/>
      <c r="AK19" s="48"/>
      <c r="AL19" s="48"/>
      <c r="AM19" s="48"/>
      <c r="AN19" s="48"/>
      <c r="AO19" s="48"/>
      <c r="AP19" s="48"/>
      <c r="AQ19" s="48"/>
    </row>
    <row r="20" ht="15.75" customHeight="1">
      <c r="A20" s="82"/>
      <c r="B20" s="82" t="s">
        <v>21</v>
      </c>
      <c r="C20" s="82"/>
      <c r="D20" s="83"/>
      <c r="E20" s="83"/>
      <c r="F20" s="83"/>
      <c r="G20" s="83"/>
      <c r="H20" s="83"/>
      <c r="I20" s="83"/>
      <c r="J20" s="84">
        <v>-9355.0</v>
      </c>
      <c r="K20" s="84">
        <v>-12770.0</v>
      </c>
      <c r="L20" s="84">
        <v>-16692.0</v>
      </c>
      <c r="M20" s="84">
        <v>-22649.0</v>
      </c>
      <c r="N20" s="84">
        <v>-25249.0</v>
      </c>
      <c r="O20" s="84">
        <v>-25959.0</v>
      </c>
      <c r="P20" s="85">
        <v>-30130.0</v>
      </c>
      <c r="Q20" s="85">
        <f t="shared" ref="Q20:U20" si="6">Q7*Q78</f>
        <v>-34697.3383</v>
      </c>
      <c r="R20" s="85">
        <f t="shared" si="6"/>
        <v>-37824.66544</v>
      </c>
      <c r="S20" s="85">
        <f t="shared" si="6"/>
        <v>-41233.90868</v>
      </c>
      <c r="T20" s="85">
        <f t="shared" si="6"/>
        <v>-44543.67276</v>
      </c>
      <c r="U20" s="85">
        <f t="shared" si="6"/>
        <v>-48119.3231</v>
      </c>
      <c r="V20" s="86"/>
      <c r="W20" s="87"/>
      <c r="Y20" s="88"/>
      <c r="Z20" s="89"/>
      <c r="AA20" s="88"/>
      <c r="AB20" s="88"/>
      <c r="AC20" s="88"/>
      <c r="AD20" s="88"/>
      <c r="AE20" s="88"/>
      <c r="AF20" s="88"/>
      <c r="AG20" s="88"/>
      <c r="AH20" s="88"/>
      <c r="AI20" s="88"/>
      <c r="AJ20" s="88"/>
      <c r="AK20" s="88"/>
      <c r="AL20" s="88"/>
      <c r="AM20" s="88"/>
      <c r="AN20" s="88"/>
      <c r="AO20" s="88"/>
      <c r="AP20" s="88"/>
      <c r="AQ20" s="88"/>
    </row>
    <row r="21" ht="15.75" customHeight="1">
      <c r="A21" s="90"/>
      <c r="B21" s="90" t="s">
        <v>22</v>
      </c>
      <c r="C21" s="91"/>
      <c r="D21" s="91"/>
      <c r="E21" s="91"/>
      <c r="F21" s="91"/>
      <c r="G21" s="91"/>
      <c r="H21" s="91"/>
      <c r="I21" s="91"/>
      <c r="J21" s="92">
        <f t="shared" ref="J21:U21" si="7">J7+J20</f>
        <v>46483</v>
      </c>
      <c r="K21" s="92">
        <f t="shared" si="7"/>
        <v>57927</v>
      </c>
      <c r="L21" s="92">
        <f t="shared" si="7"/>
        <v>69273</v>
      </c>
      <c r="M21" s="92">
        <f t="shared" si="7"/>
        <v>95280</v>
      </c>
      <c r="N21" s="92">
        <f t="shared" si="7"/>
        <v>91360</v>
      </c>
      <c r="O21" s="92">
        <f t="shared" si="7"/>
        <v>108943</v>
      </c>
      <c r="P21" s="92">
        <f t="shared" si="7"/>
        <v>134371</v>
      </c>
      <c r="Q21" s="92">
        <f t="shared" si="7"/>
        <v>147920.2317</v>
      </c>
      <c r="R21" s="92">
        <f t="shared" si="7"/>
        <v>161252.5211</v>
      </c>
      <c r="S21" s="92">
        <f t="shared" si="7"/>
        <v>175786.6633</v>
      </c>
      <c r="T21" s="92">
        <f t="shared" si="7"/>
        <v>189896.7102</v>
      </c>
      <c r="U21" s="92">
        <f t="shared" si="7"/>
        <v>205140.2722</v>
      </c>
      <c r="V21" s="93"/>
      <c r="W21" s="32">
        <f>RRI(5,P21,U21)</f>
        <v>0.08830111879</v>
      </c>
      <c r="Y21" s="33">
        <f>RRI(4,Q21,U21)</f>
        <v>0.08519013531</v>
      </c>
      <c r="Z21" s="34"/>
      <c r="AA21" s="93"/>
      <c r="AB21" s="93"/>
      <c r="AC21" s="93"/>
      <c r="AD21" s="93"/>
      <c r="AE21" s="93"/>
      <c r="AF21" s="93"/>
      <c r="AG21" s="93"/>
      <c r="AH21" s="93"/>
      <c r="AI21" s="93"/>
      <c r="AJ21" s="93"/>
      <c r="AK21" s="93"/>
      <c r="AL21" s="93"/>
      <c r="AM21" s="93"/>
      <c r="AN21" s="93"/>
      <c r="AO21" s="93"/>
      <c r="AP21" s="93"/>
      <c r="AQ21" s="93"/>
    </row>
    <row r="22" ht="15.75" customHeight="1">
      <c r="A22" s="94"/>
      <c r="B22" s="94"/>
      <c r="C22" s="95" t="s">
        <v>23</v>
      </c>
      <c r="D22" s="96"/>
      <c r="E22" s="96"/>
      <c r="F22" s="96"/>
      <c r="G22" s="96"/>
      <c r="H22" s="96"/>
      <c r="I22" s="96"/>
      <c r="J22" s="97">
        <f t="shared" ref="J22:U22" si="8">J21/J7</f>
        <v>0.8324617644</v>
      </c>
      <c r="K22" s="97">
        <f t="shared" si="8"/>
        <v>0.8193699874</v>
      </c>
      <c r="L22" s="97">
        <f t="shared" si="8"/>
        <v>0.8058279532</v>
      </c>
      <c r="M22" s="97">
        <f t="shared" si="8"/>
        <v>0.8079437628</v>
      </c>
      <c r="N22" s="97">
        <f t="shared" si="8"/>
        <v>0.7834729738</v>
      </c>
      <c r="O22" s="97">
        <f t="shared" si="8"/>
        <v>0.8075714222</v>
      </c>
      <c r="P22" s="97">
        <f t="shared" si="8"/>
        <v>0.8168400192</v>
      </c>
      <c r="Q22" s="97">
        <f t="shared" si="8"/>
        <v>0.81</v>
      </c>
      <c r="R22" s="97">
        <f t="shared" si="8"/>
        <v>0.81</v>
      </c>
      <c r="S22" s="97">
        <f t="shared" si="8"/>
        <v>0.81</v>
      </c>
      <c r="T22" s="97">
        <f t="shared" si="8"/>
        <v>0.81</v>
      </c>
      <c r="U22" s="97">
        <f t="shared" si="8"/>
        <v>0.81</v>
      </c>
      <c r="V22" s="12"/>
      <c r="W22" s="47"/>
      <c r="Y22" s="72"/>
      <c r="Z22" s="73"/>
      <c r="AA22" s="72"/>
      <c r="AB22" s="72"/>
      <c r="AC22" s="72"/>
      <c r="AD22" s="72"/>
      <c r="AE22" s="72"/>
      <c r="AF22" s="72"/>
      <c r="AG22" s="72"/>
      <c r="AH22" s="72"/>
      <c r="AI22" s="72"/>
      <c r="AJ22" s="72"/>
      <c r="AK22" s="72"/>
      <c r="AL22" s="72"/>
      <c r="AM22" s="72"/>
      <c r="AN22" s="72"/>
      <c r="AO22" s="72"/>
      <c r="AP22" s="72"/>
      <c r="AQ22" s="72"/>
    </row>
    <row r="23" ht="15.75" customHeight="1">
      <c r="A23" s="16"/>
      <c r="B23" s="16"/>
      <c r="C23" s="16"/>
      <c r="D23" s="36"/>
      <c r="E23" s="36"/>
      <c r="F23" s="36"/>
      <c r="G23" s="36"/>
      <c r="H23" s="36"/>
      <c r="I23" s="36"/>
      <c r="J23" s="36"/>
      <c r="K23" s="98"/>
      <c r="L23" s="98"/>
      <c r="M23" s="98"/>
      <c r="N23" s="98"/>
      <c r="O23" s="98"/>
      <c r="P23" s="98"/>
      <c r="Q23" s="98"/>
      <c r="R23" s="98"/>
      <c r="S23" s="98"/>
      <c r="T23" s="98"/>
      <c r="U23" s="98"/>
      <c r="V23" s="8"/>
      <c r="W23" s="47"/>
      <c r="Z23" s="40"/>
    </row>
    <row r="24" ht="15.75" customHeight="1">
      <c r="A24" s="99"/>
      <c r="B24" s="99" t="s">
        <v>24</v>
      </c>
      <c r="C24" s="99"/>
      <c r="D24" s="100"/>
      <c r="E24" s="100"/>
      <c r="F24" s="100"/>
      <c r="G24" s="100"/>
      <c r="H24" s="100"/>
      <c r="I24" s="100"/>
      <c r="J24" s="84">
        <v>-11297.0</v>
      </c>
      <c r="K24" s="84">
        <v>-15341.0</v>
      </c>
      <c r="L24" s="84">
        <v>-18155.0</v>
      </c>
      <c r="M24" s="84">
        <v>-23872.0</v>
      </c>
      <c r="N24" s="84">
        <v>-11816.0</v>
      </c>
      <c r="O24" s="101">
        <v>-10653.0</v>
      </c>
      <c r="P24" s="102">
        <v>-9690.0</v>
      </c>
      <c r="Q24" s="102">
        <f t="shared" ref="Q24:U24" si="9">P24*1.1</f>
        <v>-10659</v>
      </c>
      <c r="R24" s="102">
        <f t="shared" si="9"/>
        <v>-11724.9</v>
      </c>
      <c r="S24" s="102">
        <f t="shared" si="9"/>
        <v>-12897.39</v>
      </c>
      <c r="T24" s="102">
        <f t="shared" si="9"/>
        <v>-14187.129</v>
      </c>
      <c r="U24" s="102">
        <f t="shared" si="9"/>
        <v>-15605.8419</v>
      </c>
      <c r="V24" s="103"/>
      <c r="W24" s="104"/>
      <c r="Y24" s="105"/>
      <c r="Z24" s="106"/>
      <c r="AA24" s="105"/>
      <c r="AB24" s="105"/>
      <c r="AC24" s="105"/>
      <c r="AD24" s="105"/>
      <c r="AE24" s="105"/>
      <c r="AF24" s="105"/>
      <c r="AG24" s="105"/>
      <c r="AH24" s="105"/>
      <c r="AI24" s="105"/>
      <c r="AJ24" s="105"/>
      <c r="AK24" s="105"/>
      <c r="AL24" s="105"/>
      <c r="AM24" s="105"/>
      <c r="AN24" s="105"/>
      <c r="AO24" s="105"/>
      <c r="AP24" s="105"/>
      <c r="AQ24" s="105"/>
    </row>
    <row r="25" ht="15.75" customHeight="1">
      <c r="A25" s="10"/>
      <c r="B25" s="10" t="s">
        <v>25</v>
      </c>
      <c r="C25" s="16"/>
      <c r="D25" s="36"/>
      <c r="E25" s="36"/>
      <c r="F25" s="36"/>
      <c r="G25" s="36"/>
      <c r="H25" s="36"/>
      <c r="I25" s="36"/>
      <c r="J25" s="84"/>
      <c r="K25" s="84"/>
      <c r="L25" s="84"/>
      <c r="M25" s="84"/>
      <c r="N25" s="84"/>
      <c r="O25" s="101"/>
      <c r="P25" s="102">
        <f t="shared" ref="P25:U25" si="10">P7*P80</f>
        <v>0</v>
      </c>
      <c r="Q25" s="102">
        <f t="shared" si="10"/>
        <v>0</v>
      </c>
      <c r="R25" s="102">
        <f t="shared" si="10"/>
        <v>0</v>
      </c>
      <c r="S25" s="102">
        <f t="shared" si="10"/>
        <v>0</v>
      </c>
      <c r="T25" s="102">
        <f t="shared" si="10"/>
        <v>0</v>
      </c>
      <c r="U25" s="102">
        <f t="shared" si="10"/>
        <v>0</v>
      </c>
      <c r="V25" s="8"/>
      <c r="W25" s="104"/>
      <c r="Z25" s="40"/>
    </row>
    <row r="26" ht="15.75" customHeight="1">
      <c r="A26" s="10"/>
      <c r="B26" s="10" t="s">
        <v>26</v>
      </c>
      <c r="J26" s="84">
        <v>-10273.0</v>
      </c>
      <c r="K26" s="84">
        <v>-13600.0</v>
      </c>
      <c r="L26" s="84">
        <v>-18447.0</v>
      </c>
      <c r="M26" s="84">
        <v>-24655.0</v>
      </c>
      <c r="N26" s="84">
        <v>-26652.0</v>
      </c>
      <c r="O26" s="101">
        <v>-25311.0</v>
      </c>
      <c r="P26" s="102">
        <v>-28121.0</v>
      </c>
      <c r="Q26" s="102">
        <f t="shared" ref="Q26:U26" si="11">Q7*Q81</f>
        <v>-36523.514</v>
      </c>
      <c r="R26" s="102">
        <f t="shared" si="11"/>
        <v>-38820.05137</v>
      </c>
      <c r="S26" s="102">
        <f t="shared" si="11"/>
        <v>-41884.9704</v>
      </c>
      <c r="T26" s="102">
        <f t="shared" si="11"/>
        <v>-44543.67276</v>
      </c>
      <c r="U26" s="102">
        <f t="shared" si="11"/>
        <v>-48119.3231</v>
      </c>
      <c r="V26" s="107"/>
      <c r="W26" s="104"/>
      <c r="X26" s="108"/>
      <c r="Z26" s="40"/>
    </row>
    <row r="27" ht="15.75" customHeight="1">
      <c r="A27" s="10"/>
      <c r="B27" s="10" t="s">
        <v>27</v>
      </c>
      <c r="J27" s="84"/>
      <c r="K27" s="84"/>
      <c r="L27" s="84"/>
      <c r="M27" s="84"/>
      <c r="N27" s="84">
        <v>-8686.0</v>
      </c>
      <c r="O27" s="101">
        <v>-11178.0</v>
      </c>
      <c r="P27" s="102">
        <v>-13948.0</v>
      </c>
      <c r="Q27" s="102">
        <f t="shared" ref="Q27:U27" si="12">Q7*Q82</f>
        <v>-20087.9327</v>
      </c>
      <c r="R27" s="102">
        <f t="shared" si="12"/>
        <v>-21898.49052</v>
      </c>
      <c r="S27" s="102">
        <f t="shared" si="12"/>
        <v>-23872.26292</v>
      </c>
      <c r="T27" s="102">
        <f t="shared" si="12"/>
        <v>-25788.44212</v>
      </c>
      <c r="U27" s="102">
        <f t="shared" si="12"/>
        <v>-27858.55548</v>
      </c>
      <c r="V27" s="107"/>
      <c r="W27" s="104"/>
      <c r="Z27" s="40"/>
    </row>
    <row r="28" ht="15.75" customHeight="1">
      <c r="A28" s="16"/>
      <c r="B28" s="16" t="s">
        <v>28</v>
      </c>
      <c r="C28" s="16"/>
      <c r="D28" s="36"/>
      <c r="E28" s="36"/>
      <c r="F28" s="36"/>
      <c r="G28" s="36"/>
      <c r="H28" s="36"/>
      <c r="I28" s="36"/>
      <c r="J28" s="84"/>
      <c r="K28" s="84"/>
      <c r="L28" s="84"/>
      <c r="M28" s="84"/>
      <c r="N28" s="84">
        <v>-15262.0</v>
      </c>
      <c r="O28" s="101">
        <v>-11598.0</v>
      </c>
      <c r="P28" s="102">
        <v>-11293.0</v>
      </c>
      <c r="Q28" s="102">
        <f t="shared" ref="Q28:U28" si="13">Q7*Q83</f>
        <v>-12536.70323</v>
      </c>
      <c r="R28" s="102">
        <f t="shared" si="13"/>
        <v>-13666.65654</v>
      </c>
      <c r="S28" s="102">
        <f t="shared" si="13"/>
        <v>-14898.47065</v>
      </c>
      <c r="T28" s="102">
        <f t="shared" si="13"/>
        <v>-16094.34134</v>
      </c>
      <c r="U28" s="102">
        <f t="shared" si="13"/>
        <v>-17386.28099</v>
      </c>
      <c r="V28" s="8"/>
      <c r="W28" s="104"/>
      <c r="Z28" s="40"/>
    </row>
    <row r="29" ht="15.75" customHeight="1">
      <c r="A29" s="16"/>
      <c r="B29" s="16" t="s">
        <v>29</v>
      </c>
      <c r="C29" s="16"/>
      <c r="D29" s="36"/>
      <c r="E29" s="36"/>
      <c r="F29" s="36"/>
      <c r="G29" s="36"/>
      <c r="H29" s="36"/>
      <c r="I29" s="36"/>
      <c r="J29" s="84"/>
      <c r="K29" s="84"/>
      <c r="L29" s="84"/>
      <c r="M29" s="84"/>
      <c r="N29" s="84"/>
      <c r="O29" s="109">
        <v>-3553.0</v>
      </c>
      <c r="P29" s="102">
        <v>-1939.0</v>
      </c>
      <c r="Q29" s="102">
        <v>-2000.0</v>
      </c>
      <c r="R29" s="102"/>
      <c r="S29" s="102"/>
      <c r="T29" s="102"/>
      <c r="U29" s="102"/>
      <c r="V29" s="8"/>
      <c r="W29" s="104"/>
      <c r="X29" s="108"/>
      <c r="Y29" s="33"/>
      <c r="Z29" s="34"/>
    </row>
    <row r="30" ht="15.75" customHeight="1">
      <c r="A30" s="110"/>
      <c r="B30" s="110" t="s">
        <v>30</v>
      </c>
      <c r="C30" s="110"/>
      <c r="D30" s="111"/>
      <c r="E30" s="111"/>
      <c r="F30" s="111"/>
      <c r="G30" s="111"/>
      <c r="H30" s="111"/>
      <c r="I30" s="111"/>
      <c r="J30" s="112"/>
      <c r="K30" s="112"/>
      <c r="L30" s="112"/>
      <c r="M30" s="112"/>
      <c r="N30" s="112"/>
      <c r="O30" s="113">
        <f t="shared" ref="O30:U30" si="14">SUM(O24:O29)+O20</f>
        <v>-88252</v>
      </c>
      <c r="P30" s="113">
        <f t="shared" si="14"/>
        <v>-95121</v>
      </c>
      <c r="Q30" s="113">
        <f t="shared" si="14"/>
        <v>-116504.4882</v>
      </c>
      <c r="R30" s="113">
        <f t="shared" si="14"/>
        <v>-123934.7639</v>
      </c>
      <c r="S30" s="113">
        <f t="shared" si="14"/>
        <v>-134787.0026</v>
      </c>
      <c r="T30" s="113">
        <f t="shared" si="14"/>
        <v>-145157.258</v>
      </c>
      <c r="U30" s="113">
        <f t="shared" si="14"/>
        <v>-157089.3246</v>
      </c>
      <c r="V30" s="114"/>
      <c r="W30" s="32"/>
      <c r="Y30" s="33"/>
      <c r="Z30" s="34"/>
      <c r="AA30" s="115"/>
      <c r="AB30" s="115"/>
      <c r="AC30" s="115"/>
      <c r="AD30" s="115"/>
      <c r="AE30" s="115"/>
      <c r="AF30" s="115"/>
      <c r="AG30" s="115"/>
      <c r="AH30" s="115"/>
      <c r="AI30" s="115"/>
      <c r="AJ30" s="115"/>
      <c r="AK30" s="115"/>
      <c r="AL30" s="115"/>
      <c r="AM30" s="115"/>
      <c r="AN30" s="115"/>
      <c r="AO30" s="115"/>
      <c r="AP30" s="115"/>
      <c r="AQ30" s="115"/>
    </row>
    <row r="31" ht="15.75" customHeight="1">
      <c r="A31" s="51"/>
      <c r="B31" s="51" t="s">
        <v>31</v>
      </c>
      <c r="C31" s="51"/>
      <c r="D31" s="56"/>
      <c r="E31" s="56"/>
      <c r="F31" s="56"/>
      <c r="G31" s="56"/>
      <c r="H31" s="56"/>
      <c r="I31" s="56"/>
      <c r="J31" s="116">
        <f t="shared" ref="J31:N31" si="15">SUM(J24:J28)+J21</f>
        <v>24913</v>
      </c>
      <c r="K31" s="116">
        <f t="shared" si="15"/>
        <v>28986</v>
      </c>
      <c r="L31" s="116">
        <f t="shared" si="15"/>
        <v>32671</v>
      </c>
      <c r="M31" s="116">
        <f t="shared" si="15"/>
        <v>46753</v>
      </c>
      <c r="N31" s="116">
        <f t="shared" si="15"/>
        <v>28944</v>
      </c>
      <c r="O31" s="116">
        <f t="shared" ref="O31:U31" si="16">SUM(O24:O29)+O21</f>
        <v>46650</v>
      </c>
      <c r="P31" s="116">
        <f t="shared" si="16"/>
        <v>69380</v>
      </c>
      <c r="Q31" s="116">
        <f t="shared" si="16"/>
        <v>66113.08177</v>
      </c>
      <c r="R31" s="116">
        <f t="shared" si="16"/>
        <v>75142.42264</v>
      </c>
      <c r="S31" s="116">
        <f t="shared" si="16"/>
        <v>82233.56936</v>
      </c>
      <c r="T31" s="116">
        <f t="shared" si="16"/>
        <v>89283.12496</v>
      </c>
      <c r="U31" s="116">
        <f t="shared" si="16"/>
        <v>96170.2707</v>
      </c>
      <c r="V31" s="56"/>
      <c r="W31" s="32">
        <f>RRI(5,P31,U31)</f>
        <v>0.06748383848</v>
      </c>
      <c r="Y31" s="33">
        <f>RRI(4,Q31,U31)</f>
        <v>0.09821749833</v>
      </c>
      <c r="Z31" s="34"/>
      <c r="AA31" s="88"/>
      <c r="AB31" s="88"/>
      <c r="AC31" s="88"/>
      <c r="AD31" s="88"/>
      <c r="AE31" s="88"/>
      <c r="AF31" s="88"/>
      <c r="AG31" s="88"/>
      <c r="AH31" s="88"/>
      <c r="AI31" s="88"/>
      <c r="AJ31" s="88"/>
      <c r="AK31" s="88"/>
      <c r="AL31" s="88"/>
      <c r="AM31" s="88"/>
      <c r="AN31" s="88"/>
      <c r="AO31" s="88"/>
      <c r="AP31" s="88"/>
      <c r="AQ31" s="88"/>
    </row>
    <row r="32" ht="15.75" customHeight="1">
      <c r="A32" s="16"/>
      <c r="B32" s="16"/>
      <c r="C32" s="16"/>
      <c r="D32" s="36"/>
      <c r="E32" s="36"/>
      <c r="F32" s="36"/>
      <c r="G32" s="36"/>
      <c r="H32" s="36"/>
      <c r="I32" s="36"/>
      <c r="J32" s="36"/>
      <c r="K32" s="117"/>
      <c r="L32" s="117"/>
      <c r="M32" s="117"/>
      <c r="N32" s="117"/>
      <c r="O32" s="117"/>
      <c r="P32" s="117"/>
      <c r="Q32" s="117"/>
      <c r="R32" s="17"/>
      <c r="S32" s="17"/>
      <c r="T32" s="17"/>
      <c r="U32" s="17"/>
      <c r="V32" s="8"/>
      <c r="W32" s="47"/>
      <c r="Z32" s="40"/>
    </row>
    <row r="33" ht="15.75" customHeight="1">
      <c r="A33" s="118"/>
      <c r="B33" s="119" t="s">
        <v>32</v>
      </c>
      <c r="C33" s="120"/>
      <c r="D33" s="121"/>
      <c r="E33" s="121"/>
      <c r="F33" s="121"/>
      <c r="G33" s="121"/>
      <c r="H33" s="121"/>
      <c r="I33" s="121"/>
      <c r="J33" s="122">
        <f t="shared" ref="J33:U33" si="17">J31-J27</f>
        <v>24913</v>
      </c>
      <c r="K33" s="122">
        <f t="shared" si="17"/>
        <v>28986</v>
      </c>
      <c r="L33" s="122">
        <f t="shared" si="17"/>
        <v>32671</v>
      </c>
      <c r="M33" s="122">
        <f t="shared" si="17"/>
        <v>46753</v>
      </c>
      <c r="N33" s="122">
        <f t="shared" si="17"/>
        <v>37630</v>
      </c>
      <c r="O33" s="122">
        <f t="shared" si="17"/>
        <v>57828</v>
      </c>
      <c r="P33" s="122">
        <f t="shared" si="17"/>
        <v>83328</v>
      </c>
      <c r="Q33" s="122">
        <f t="shared" si="17"/>
        <v>86201.01447</v>
      </c>
      <c r="R33" s="122">
        <f t="shared" si="17"/>
        <v>97040.91316</v>
      </c>
      <c r="S33" s="122">
        <f t="shared" si="17"/>
        <v>106105.8323</v>
      </c>
      <c r="T33" s="122">
        <f t="shared" si="17"/>
        <v>115071.5671</v>
      </c>
      <c r="U33" s="122">
        <f t="shared" si="17"/>
        <v>124028.8262</v>
      </c>
      <c r="V33" s="86"/>
      <c r="W33" s="32">
        <f>RRI(5,P33,U33)</f>
        <v>0.08279523285</v>
      </c>
      <c r="Y33" s="33">
        <f>RRI(4,Q33,U33)</f>
        <v>0.09522302175</v>
      </c>
      <c r="Z33" s="34"/>
      <c r="AA33" s="88"/>
      <c r="AB33" s="88"/>
      <c r="AC33" s="88"/>
      <c r="AD33" s="88"/>
      <c r="AE33" s="88"/>
      <c r="AF33" s="88"/>
      <c r="AG33" s="88"/>
      <c r="AH33" s="88"/>
      <c r="AI33" s="88"/>
      <c r="AJ33" s="88"/>
      <c r="AK33" s="88"/>
      <c r="AL33" s="88"/>
      <c r="AM33" s="88"/>
      <c r="AN33" s="88"/>
      <c r="AO33" s="88"/>
      <c r="AP33" s="88"/>
      <c r="AQ33" s="88"/>
    </row>
    <row r="34" ht="15.75" customHeight="1">
      <c r="A34" s="94"/>
      <c r="B34" s="94"/>
      <c r="C34" s="94" t="s">
        <v>33</v>
      </c>
      <c r="D34" s="96"/>
      <c r="E34" s="96"/>
      <c r="F34" s="96"/>
      <c r="G34" s="96"/>
      <c r="H34" s="96"/>
      <c r="I34" s="96"/>
      <c r="J34" s="123"/>
      <c r="K34" s="123"/>
      <c r="L34" s="123"/>
      <c r="M34" s="123"/>
      <c r="N34" s="123">
        <f t="shared" ref="N34:U34" si="18">N33/N7</f>
        <v>0.3227023643</v>
      </c>
      <c r="O34" s="123">
        <f t="shared" si="18"/>
        <v>0.4286667359</v>
      </c>
      <c r="P34" s="123">
        <f t="shared" si="18"/>
        <v>0.5065501122</v>
      </c>
      <c r="Q34" s="123">
        <f t="shared" si="18"/>
        <v>0.4720302349</v>
      </c>
      <c r="R34" s="123">
        <f t="shared" si="18"/>
        <v>0.4874537101</v>
      </c>
      <c r="S34" s="123">
        <f t="shared" si="18"/>
        <v>0.4889206185</v>
      </c>
      <c r="T34" s="123">
        <f t="shared" si="18"/>
        <v>0.4908350927</v>
      </c>
      <c r="U34" s="123">
        <f t="shared" si="18"/>
        <v>0.4897300181</v>
      </c>
      <c r="V34" s="12"/>
      <c r="W34" s="47"/>
      <c r="Y34" s="72"/>
      <c r="Z34" s="73"/>
      <c r="AA34" s="72"/>
      <c r="AB34" s="72"/>
      <c r="AC34" s="72"/>
      <c r="AD34" s="72"/>
      <c r="AE34" s="72"/>
      <c r="AF34" s="72"/>
      <c r="AG34" s="72"/>
      <c r="AH34" s="72"/>
      <c r="AI34" s="72"/>
      <c r="AJ34" s="72"/>
      <c r="AK34" s="72"/>
      <c r="AL34" s="72"/>
      <c r="AM34" s="72"/>
      <c r="AN34" s="72"/>
      <c r="AO34" s="72"/>
      <c r="AP34" s="72"/>
      <c r="AQ34" s="72"/>
    </row>
    <row r="35" ht="15.75" customHeight="1">
      <c r="A35" s="16"/>
      <c r="B35" s="16"/>
      <c r="C35" s="16"/>
      <c r="D35" s="36"/>
      <c r="E35" s="36"/>
      <c r="F35" s="36"/>
      <c r="G35" s="36"/>
      <c r="H35" s="36"/>
      <c r="I35" s="36"/>
      <c r="J35" s="36"/>
      <c r="K35" s="17"/>
      <c r="L35" s="17"/>
      <c r="M35" s="17"/>
      <c r="N35" s="17"/>
      <c r="O35" s="17"/>
      <c r="P35" s="17"/>
      <c r="Q35" s="17"/>
      <c r="R35" s="17"/>
      <c r="S35" s="17"/>
      <c r="T35" s="17"/>
      <c r="U35" s="17"/>
      <c r="V35" s="8"/>
      <c r="W35" s="38"/>
      <c r="Z35" s="40"/>
    </row>
    <row r="36" ht="15.0" customHeight="1">
      <c r="A36" s="118"/>
      <c r="B36" s="118" t="s">
        <v>34</v>
      </c>
      <c r="C36" s="124"/>
      <c r="D36" s="125"/>
      <c r="E36" s="125"/>
      <c r="F36" s="125"/>
      <c r="G36" s="125"/>
      <c r="H36" s="125"/>
      <c r="I36" s="125"/>
      <c r="J36" s="126">
        <f t="shared" ref="J36:U36" si="19">J31</f>
        <v>24913</v>
      </c>
      <c r="K36" s="126">
        <f t="shared" si="19"/>
        <v>28986</v>
      </c>
      <c r="L36" s="126">
        <f t="shared" si="19"/>
        <v>32671</v>
      </c>
      <c r="M36" s="126">
        <f t="shared" si="19"/>
        <v>46753</v>
      </c>
      <c r="N36" s="126">
        <f t="shared" si="19"/>
        <v>28944</v>
      </c>
      <c r="O36" s="126">
        <f t="shared" si="19"/>
        <v>46650</v>
      </c>
      <c r="P36" s="126">
        <f t="shared" si="19"/>
        <v>69380</v>
      </c>
      <c r="Q36" s="126">
        <f t="shared" si="19"/>
        <v>66113.08177</v>
      </c>
      <c r="R36" s="126">
        <f t="shared" si="19"/>
        <v>75142.42264</v>
      </c>
      <c r="S36" s="126">
        <f t="shared" si="19"/>
        <v>82233.56936</v>
      </c>
      <c r="T36" s="126">
        <f t="shared" si="19"/>
        <v>89283.12496</v>
      </c>
      <c r="U36" s="126">
        <f t="shared" si="19"/>
        <v>96170.2707</v>
      </c>
      <c r="V36" s="86"/>
      <c r="W36" s="32">
        <f>RRI(5,P36,U36)</f>
        <v>0.06748383848</v>
      </c>
      <c r="Y36" s="33">
        <f>RRI(4,Q36,U36)</f>
        <v>0.09821749833</v>
      </c>
      <c r="Z36" s="34"/>
      <c r="AA36" s="88"/>
      <c r="AB36" s="88"/>
      <c r="AC36" s="88"/>
      <c r="AD36" s="88"/>
      <c r="AE36" s="88"/>
      <c r="AF36" s="88"/>
      <c r="AG36" s="88"/>
      <c r="AH36" s="88"/>
      <c r="AI36" s="88"/>
      <c r="AJ36" s="88"/>
      <c r="AK36" s="88"/>
      <c r="AL36" s="88"/>
      <c r="AM36" s="88"/>
      <c r="AN36" s="88"/>
      <c r="AO36" s="88"/>
      <c r="AP36" s="88"/>
      <c r="AQ36" s="88"/>
    </row>
    <row r="37" ht="15.75" customHeight="1">
      <c r="A37" s="94"/>
      <c r="B37" s="127"/>
      <c r="C37" s="128" t="s">
        <v>33</v>
      </c>
      <c r="D37" s="129"/>
      <c r="E37" s="129"/>
      <c r="F37" s="129"/>
      <c r="G37" s="129"/>
      <c r="H37" s="129"/>
      <c r="I37" s="129"/>
      <c r="J37" s="130">
        <f t="shared" ref="J37:U37" si="20">J36/J7</f>
        <v>0.4461656936</v>
      </c>
      <c r="K37" s="130">
        <f t="shared" si="20"/>
        <v>0.4100032533</v>
      </c>
      <c r="L37" s="130">
        <f t="shared" si="20"/>
        <v>0.3800500204</v>
      </c>
      <c r="M37" s="130">
        <f t="shared" si="20"/>
        <v>0.3964504066</v>
      </c>
      <c r="N37" s="130">
        <f t="shared" si="20"/>
        <v>0.2482141173</v>
      </c>
      <c r="O37" s="130">
        <f t="shared" si="20"/>
        <v>0.3458065855</v>
      </c>
      <c r="P37" s="130">
        <f t="shared" si="20"/>
        <v>0.421760354</v>
      </c>
      <c r="Q37" s="130">
        <f t="shared" si="20"/>
        <v>0.3620302349</v>
      </c>
      <c r="R37" s="130">
        <f t="shared" si="20"/>
        <v>0.3774537101</v>
      </c>
      <c r="S37" s="130">
        <f t="shared" si="20"/>
        <v>0.3789206185</v>
      </c>
      <c r="T37" s="130">
        <f t="shared" si="20"/>
        <v>0.3808350927</v>
      </c>
      <c r="U37" s="130">
        <f t="shared" si="20"/>
        <v>0.3797300181</v>
      </c>
      <c r="V37" s="12"/>
      <c r="W37" s="38"/>
      <c r="Y37" s="72"/>
      <c r="Z37" s="73"/>
      <c r="AA37" s="72"/>
      <c r="AB37" s="72"/>
      <c r="AC37" s="72"/>
      <c r="AD37" s="72"/>
      <c r="AE37" s="72"/>
      <c r="AF37" s="72"/>
      <c r="AG37" s="72"/>
      <c r="AH37" s="72"/>
      <c r="AI37" s="72"/>
      <c r="AJ37" s="72"/>
      <c r="AK37" s="72"/>
      <c r="AL37" s="72"/>
      <c r="AM37" s="72"/>
      <c r="AN37" s="72"/>
      <c r="AO37" s="72"/>
      <c r="AP37" s="72"/>
      <c r="AQ37" s="72"/>
    </row>
    <row r="38" ht="15.75" customHeight="1">
      <c r="A38" s="16"/>
      <c r="B38" s="16"/>
      <c r="C38" s="16" t="s">
        <v>18</v>
      </c>
      <c r="D38" s="36"/>
      <c r="E38" s="36"/>
      <c r="F38" s="36"/>
      <c r="G38" s="36"/>
      <c r="H38" s="36"/>
      <c r="I38" s="36"/>
      <c r="J38" s="37"/>
      <c r="K38" s="37">
        <f t="shared" ref="K38:U38" si="21">K36/J36-1</f>
        <v>0.1634889415</v>
      </c>
      <c r="L38" s="37">
        <f t="shared" si="21"/>
        <v>0.1271303388</v>
      </c>
      <c r="M38" s="37">
        <f t="shared" si="21"/>
        <v>0.4310244559</v>
      </c>
      <c r="N38" s="37">
        <f t="shared" si="21"/>
        <v>-0.3809167326</v>
      </c>
      <c r="O38" s="37">
        <f t="shared" si="21"/>
        <v>0.6117330017</v>
      </c>
      <c r="P38" s="37">
        <f t="shared" si="21"/>
        <v>0.4872454448</v>
      </c>
      <c r="Q38" s="37">
        <f t="shared" si="21"/>
        <v>-0.04708731954</v>
      </c>
      <c r="R38" s="37">
        <f t="shared" si="21"/>
        <v>0.1365741943</v>
      </c>
      <c r="S38" s="37">
        <f t="shared" si="21"/>
        <v>0.09436941832</v>
      </c>
      <c r="T38" s="37">
        <f t="shared" si="21"/>
        <v>0.08572600774</v>
      </c>
      <c r="U38" s="37">
        <f t="shared" si="21"/>
        <v>0.07713826932</v>
      </c>
      <c r="V38" s="8"/>
      <c r="W38" s="38"/>
      <c r="Z38" s="40"/>
    </row>
    <row r="39" ht="15.75" customHeight="1">
      <c r="A39" s="16"/>
      <c r="B39" s="16"/>
      <c r="C39" s="16"/>
      <c r="D39" s="36"/>
      <c r="E39" s="36"/>
      <c r="F39" s="36"/>
      <c r="G39" s="36"/>
      <c r="H39" s="36"/>
      <c r="I39" s="36"/>
      <c r="J39" s="37"/>
      <c r="K39" s="37"/>
      <c r="L39" s="37"/>
      <c r="M39" s="37"/>
      <c r="N39" s="37"/>
      <c r="O39" s="37"/>
      <c r="P39" s="37"/>
      <c r="Q39" s="37"/>
      <c r="R39" s="37"/>
      <c r="S39" s="37"/>
      <c r="T39" s="37"/>
      <c r="U39" s="37"/>
      <c r="V39" s="8"/>
      <c r="W39" s="38"/>
      <c r="X39" s="131"/>
      <c r="Z39" s="40"/>
    </row>
    <row r="40" ht="15.0" customHeight="1">
      <c r="A40" s="132"/>
      <c r="B40" s="132" t="s">
        <v>35</v>
      </c>
      <c r="C40" s="132"/>
      <c r="D40" s="133"/>
      <c r="E40" s="133"/>
      <c r="F40" s="133"/>
      <c r="G40" s="133"/>
      <c r="H40" s="133"/>
      <c r="I40" s="133"/>
      <c r="J40" s="134">
        <f t="shared" ref="J40:U40" si="22">J36-J29</f>
        <v>24913</v>
      </c>
      <c r="K40" s="134">
        <f t="shared" si="22"/>
        <v>28986</v>
      </c>
      <c r="L40" s="134">
        <f t="shared" si="22"/>
        <v>32671</v>
      </c>
      <c r="M40" s="134">
        <f t="shared" si="22"/>
        <v>46753</v>
      </c>
      <c r="N40" s="134">
        <f t="shared" si="22"/>
        <v>28944</v>
      </c>
      <c r="O40" s="134">
        <f t="shared" si="22"/>
        <v>50203</v>
      </c>
      <c r="P40" s="134">
        <f t="shared" si="22"/>
        <v>71319</v>
      </c>
      <c r="Q40" s="134">
        <f t="shared" si="22"/>
        <v>68113.08177</v>
      </c>
      <c r="R40" s="134">
        <f t="shared" si="22"/>
        <v>75142.42264</v>
      </c>
      <c r="S40" s="134">
        <f t="shared" si="22"/>
        <v>82233.56936</v>
      </c>
      <c r="T40" s="134">
        <f t="shared" si="22"/>
        <v>89283.12496</v>
      </c>
      <c r="U40" s="134">
        <f t="shared" si="22"/>
        <v>96170.2707</v>
      </c>
      <c r="V40" s="135"/>
      <c r="W40" s="32">
        <f>RRI(5,P40,U40)</f>
        <v>0.06161517713</v>
      </c>
      <c r="Y40" s="33">
        <f>RRI(4,Q40,U40)</f>
        <v>0.09006545576</v>
      </c>
      <c r="Z40" s="34"/>
      <c r="AA40" s="136"/>
      <c r="AB40" s="136"/>
      <c r="AC40" s="136"/>
      <c r="AD40" s="136"/>
      <c r="AE40" s="136"/>
      <c r="AF40" s="136"/>
      <c r="AG40" s="136"/>
      <c r="AH40" s="136"/>
      <c r="AI40" s="136"/>
      <c r="AJ40" s="136"/>
      <c r="AK40" s="136"/>
      <c r="AL40" s="136"/>
      <c r="AM40" s="136"/>
      <c r="AN40" s="136"/>
      <c r="AO40" s="136"/>
      <c r="AP40" s="136"/>
      <c r="AQ40" s="136"/>
    </row>
    <row r="41" ht="15.75" customHeight="1">
      <c r="A41" s="94"/>
      <c r="B41" s="127"/>
      <c r="C41" s="128" t="s">
        <v>33</v>
      </c>
      <c r="D41" s="129"/>
      <c r="E41" s="129"/>
      <c r="F41" s="129"/>
      <c r="G41" s="129"/>
      <c r="H41" s="129"/>
      <c r="I41" s="129"/>
      <c r="J41" s="130" t="str">
        <f>J40/J11</f>
        <v>#DIV/0!</v>
      </c>
      <c r="K41" s="130">
        <f t="shared" ref="K41:U41" si="23">K40/K7</f>
        <v>0.4100032533</v>
      </c>
      <c r="L41" s="130">
        <f t="shared" si="23"/>
        <v>0.3800500204</v>
      </c>
      <c r="M41" s="130">
        <f t="shared" si="23"/>
        <v>0.3964504066</v>
      </c>
      <c r="N41" s="130">
        <f t="shared" si="23"/>
        <v>0.2482141173</v>
      </c>
      <c r="O41" s="130">
        <f t="shared" si="23"/>
        <v>0.3721442232</v>
      </c>
      <c r="P41" s="130">
        <f t="shared" si="23"/>
        <v>0.4335475164</v>
      </c>
      <c r="Q41" s="130">
        <f t="shared" si="23"/>
        <v>0.3729820837</v>
      </c>
      <c r="R41" s="130">
        <f t="shared" si="23"/>
        <v>0.3774537101</v>
      </c>
      <c r="S41" s="130">
        <f t="shared" si="23"/>
        <v>0.3789206185</v>
      </c>
      <c r="T41" s="130">
        <f t="shared" si="23"/>
        <v>0.3808350927</v>
      </c>
      <c r="U41" s="130">
        <f t="shared" si="23"/>
        <v>0.3797300181</v>
      </c>
      <c r="V41" s="12"/>
      <c r="W41" s="38"/>
      <c r="Y41" s="72"/>
      <c r="Z41" s="73"/>
      <c r="AA41" s="72"/>
      <c r="AB41" s="72"/>
      <c r="AC41" s="72"/>
      <c r="AD41" s="72"/>
      <c r="AE41" s="72"/>
      <c r="AF41" s="72"/>
      <c r="AG41" s="72"/>
      <c r="AH41" s="72"/>
      <c r="AI41" s="72"/>
      <c r="AJ41" s="72"/>
      <c r="AK41" s="72"/>
      <c r="AL41" s="72"/>
      <c r="AM41" s="72"/>
      <c r="AN41" s="72"/>
      <c r="AO41" s="72"/>
      <c r="AP41" s="72"/>
      <c r="AQ41" s="72"/>
    </row>
    <row r="42" ht="15.75" customHeight="1">
      <c r="A42" s="16"/>
      <c r="B42" s="16"/>
      <c r="C42" s="16" t="s">
        <v>18</v>
      </c>
      <c r="D42" s="36"/>
      <c r="E42" s="36"/>
      <c r="F42" s="36"/>
      <c r="G42" s="36"/>
      <c r="H42" s="36"/>
      <c r="I42" s="36"/>
      <c r="J42" s="37" t="str">
        <f t="shared" ref="J42:U42" si="24">J40/I40-1</f>
        <v>#DIV/0!</v>
      </c>
      <c r="K42" s="37">
        <f t="shared" si="24"/>
        <v>0.1634889415</v>
      </c>
      <c r="L42" s="37">
        <f t="shared" si="24"/>
        <v>0.1271303388</v>
      </c>
      <c r="M42" s="37">
        <f t="shared" si="24"/>
        <v>0.4310244559</v>
      </c>
      <c r="N42" s="37">
        <f t="shared" si="24"/>
        <v>-0.3809167326</v>
      </c>
      <c r="O42" s="37">
        <f t="shared" si="24"/>
        <v>0.7344872858</v>
      </c>
      <c r="P42" s="37">
        <f t="shared" si="24"/>
        <v>0.420612314</v>
      </c>
      <c r="Q42" s="37">
        <f t="shared" si="24"/>
        <v>-0.0449518113</v>
      </c>
      <c r="R42" s="37">
        <f t="shared" si="24"/>
        <v>0.10320104</v>
      </c>
      <c r="S42" s="37">
        <f t="shared" si="24"/>
        <v>0.09436941832</v>
      </c>
      <c r="T42" s="37">
        <f t="shared" si="24"/>
        <v>0.08572600774</v>
      </c>
      <c r="U42" s="37">
        <f t="shared" si="24"/>
        <v>0.07713826932</v>
      </c>
      <c r="V42" s="8"/>
      <c r="W42" s="38"/>
      <c r="Z42" s="40"/>
    </row>
    <row r="43" ht="15.75" customHeight="1">
      <c r="A43" s="16"/>
      <c r="B43" s="16"/>
      <c r="C43" s="16"/>
      <c r="D43" s="36"/>
      <c r="E43" s="36"/>
      <c r="F43" s="36"/>
      <c r="G43" s="36"/>
      <c r="H43" s="36"/>
      <c r="I43" s="36"/>
      <c r="J43" s="137"/>
      <c r="K43" s="138"/>
      <c r="L43" s="139"/>
      <c r="M43" s="139"/>
      <c r="N43" s="139"/>
      <c r="O43" s="140"/>
      <c r="P43" s="140"/>
      <c r="Q43" s="140"/>
      <c r="R43" s="140"/>
      <c r="S43" s="140"/>
      <c r="T43" s="140"/>
      <c r="U43" s="140"/>
      <c r="V43" s="8"/>
      <c r="W43" s="38"/>
      <c r="Z43" s="40"/>
    </row>
    <row r="44" ht="15.75" customHeight="1">
      <c r="A44" s="82"/>
      <c r="B44" s="82" t="s">
        <v>36</v>
      </c>
      <c r="C44" s="82"/>
      <c r="D44" s="83"/>
      <c r="E44" s="83"/>
      <c r="F44" s="83"/>
      <c r="G44" s="83"/>
      <c r="H44" s="83"/>
      <c r="I44" s="83"/>
      <c r="J44" s="84"/>
      <c r="K44" s="84"/>
      <c r="L44" s="84"/>
      <c r="M44" s="84">
        <v>-23.0</v>
      </c>
      <c r="N44" s="84">
        <v>-185.0</v>
      </c>
      <c r="O44" s="101">
        <v>-446.0</v>
      </c>
      <c r="P44" s="141">
        <v>-715.0</v>
      </c>
      <c r="Q44" s="141">
        <f t="shared" ref="Q44:U44" si="25">((Q106+P106)/2)*-0.04</f>
        <v>-823.72</v>
      </c>
      <c r="R44" s="141">
        <f t="shared" si="25"/>
        <v>-795.72</v>
      </c>
      <c r="S44" s="141">
        <f t="shared" si="25"/>
        <v>-767.72</v>
      </c>
      <c r="T44" s="141">
        <f t="shared" si="25"/>
        <v>-739.72</v>
      </c>
      <c r="U44" s="141">
        <f t="shared" si="25"/>
        <v>-711.72</v>
      </c>
      <c r="V44" s="86"/>
      <c r="W44" s="87"/>
      <c r="Y44" s="88"/>
      <c r="Z44" s="89"/>
      <c r="AA44" s="88"/>
      <c r="AB44" s="88"/>
      <c r="AC44" s="88"/>
      <c r="AD44" s="88"/>
      <c r="AE44" s="88"/>
      <c r="AF44" s="88"/>
      <c r="AG44" s="88"/>
      <c r="AH44" s="88"/>
      <c r="AI44" s="88"/>
      <c r="AJ44" s="88"/>
      <c r="AK44" s="88"/>
      <c r="AL44" s="88"/>
      <c r="AM44" s="88"/>
      <c r="AN44" s="88"/>
      <c r="AO44" s="88"/>
      <c r="AP44" s="88"/>
      <c r="AQ44" s="88"/>
    </row>
    <row r="45" ht="15.75" customHeight="1">
      <c r="A45" s="82"/>
      <c r="B45" s="82" t="s">
        <v>37</v>
      </c>
      <c r="C45" s="82"/>
      <c r="D45" s="83"/>
      <c r="E45" s="83"/>
      <c r="F45" s="83"/>
      <c r="G45" s="83"/>
      <c r="H45" s="83"/>
      <c r="I45" s="83"/>
      <c r="J45" s="84">
        <v>-204.0</v>
      </c>
      <c r="K45" s="84">
        <v>-78.0</v>
      </c>
      <c r="L45" s="88">
        <v>-163.0</v>
      </c>
      <c r="M45" s="88">
        <v>70.0</v>
      </c>
      <c r="N45" s="88">
        <v>46.0</v>
      </c>
      <c r="O45" s="88">
        <v>-415.0</v>
      </c>
      <c r="P45" s="141">
        <v>-519.0</v>
      </c>
      <c r="Q45" s="141">
        <f t="shared" ref="Q45:U45" si="26">Q7*Q86</f>
        <v>-199.1906874</v>
      </c>
      <c r="R45" s="141">
        <f t="shared" si="26"/>
        <v>-216.7277668</v>
      </c>
      <c r="S45" s="141">
        <f t="shared" si="26"/>
        <v>-207.056197</v>
      </c>
      <c r="T45" s="141">
        <f t="shared" si="26"/>
        <v>-284.1486409</v>
      </c>
      <c r="U45" s="141">
        <f t="shared" si="26"/>
        <v>-374.7687636</v>
      </c>
      <c r="V45" s="86"/>
      <c r="W45" s="87"/>
      <c r="Y45" s="88"/>
      <c r="Z45" s="89"/>
      <c r="AA45" s="88"/>
      <c r="AB45" s="88"/>
      <c r="AC45" s="88"/>
      <c r="AD45" s="88"/>
      <c r="AE45" s="88"/>
      <c r="AF45" s="88"/>
      <c r="AG45" s="88"/>
      <c r="AH45" s="88"/>
      <c r="AI45" s="88"/>
      <c r="AJ45" s="88"/>
      <c r="AK45" s="88"/>
      <c r="AL45" s="88"/>
      <c r="AM45" s="88"/>
      <c r="AN45" s="88"/>
      <c r="AO45" s="88"/>
      <c r="AP45" s="88"/>
      <c r="AQ45" s="88"/>
    </row>
    <row r="46" ht="15.75" customHeight="1">
      <c r="A46" s="82"/>
      <c r="B46" s="82" t="s">
        <v>38</v>
      </c>
      <c r="C46" s="82"/>
      <c r="D46" s="83"/>
      <c r="E46" s="83"/>
      <c r="F46" s="83"/>
      <c r="G46" s="83"/>
      <c r="H46" s="83"/>
      <c r="I46" s="83"/>
      <c r="J46" s="84">
        <v>652.0</v>
      </c>
      <c r="K46" s="84">
        <v>904.0</v>
      </c>
      <c r="L46" s="88">
        <v>672.0</v>
      </c>
      <c r="M46" s="88">
        <v>484.0</v>
      </c>
      <c r="N46" s="88">
        <v>461.0</v>
      </c>
      <c r="O46" s="88">
        <v>1639.0</v>
      </c>
      <c r="P46" s="141">
        <v>2517.0</v>
      </c>
      <c r="Q46" s="141">
        <f>P95*0.04</f>
        <v>3112.6</v>
      </c>
      <c r="R46" s="141">
        <f t="shared" ref="R46:U46" si="27">Q95*0.035</f>
        <v>1773.124286</v>
      </c>
      <c r="S46" s="141">
        <f t="shared" si="27"/>
        <v>1686.291515</v>
      </c>
      <c r="T46" s="141">
        <f t="shared" si="27"/>
        <v>1778.140286</v>
      </c>
      <c r="U46" s="141">
        <f t="shared" si="27"/>
        <v>2059.278394</v>
      </c>
      <c r="V46" s="86"/>
      <c r="W46" s="87"/>
      <c r="Y46" s="88"/>
      <c r="Z46" s="89"/>
      <c r="AA46" s="88"/>
      <c r="AB46" s="88"/>
      <c r="AC46" s="88"/>
      <c r="AD46" s="88"/>
      <c r="AE46" s="88"/>
      <c r="AF46" s="88"/>
      <c r="AG46" s="88"/>
      <c r="AH46" s="88"/>
      <c r="AI46" s="88"/>
      <c r="AJ46" s="88"/>
      <c r="AK46" s="88"/>
      <c r="AL46" s="88"/>
      <c r="AM46" s="88"/>
      <c r="AN46" s="88"/>
      <c r="AO46" s="88"/>
      <c r="AP46" s="88"/>
      <c r="AQ46" s="88"/>
    </row>
    <row r="47" ht="15.75" customHeight="1">
      <c r="A47" s="142"/>
      <c r="B47" s="142" t="s">
        <v>39</v>
      </c>
      <c r="C47" s="142"/>
      <c r="D47" s="143"/>
      <c r="E47" s="143"/>
      <c r="F47" s="143"/>
      <c r="G47" s="143"/>
      <c r="H47" s="143"/>
      <c r="I47" s="143"/>
      <c r="J47" s="144">
        <f t="shared" ref="J47:U47" si="28">J36+J44+J46+J45</f>
        <v>25361</v>
      </c>
      <c r="K47" s="144">
        <f t="shared" si="28"/>
        <v>29812</v>
      </c>
      <c r="L47" s="144">
        <f t="shared" si="28"/>
        <v>33180</v>
      </c>
      <c r="M47" s="144">
        <f t="shared" si="28"/>
        <v>47284</v>
      </c>
      <c r="N47" s="144">
        <f t="shared" si="28"/>
        <v>29266</v>
      </c>
      <c r="O47" s="144">
        <f t="shared" si="28"/>
        <v>47428</v>
      </c>
      <c r="P47" s="144">
        <f t="shared" si="28"/>
        <v>70663</v>
      </c>
      <c r="Q47" s="144">
        <f t="shared" si="28"/>
        <v>68202.77108</v>
      </c>
      <c r="R47" s="144">
        <f t="shared" si="28"/>
        <v>75903.09916</v>
      </c>
      <c r="S47" s="144">
        <f t="shared" si="28"/>
        <v>82945.08468</v>
      </c>
      <c r="T47" s="144">
        <f t="shared" si="28"/>
        <v>90037.39661</v>
      </c>
      <c r="U47" s="144">
        <f t="shared" si="28"/>
        <v>97143.06033</v>
      </c>
      <c r="V47" s="86"/>
      <c r="W47" s="145"/>
      <c r="Y47" s="88"/>
      <c r="Z47" s="89"/>
      <c r="AA47" s="88"/>
      <c r="AB47" s="88"/>
      <c r="AC47" s="88"/>
      <c r="AD47" s="88"/>
      <c r="AE47" s="88"/>
      <c r="AF47" s="88"/>
      <c r="AG47" s="88"/>
      <c r="AH47" s="88"/>
      <c r="AI47" s="88"/>
      <c r="AJ47" s="88"/>
      <c r="AK47" s="88"/>
      <c r="AL47" s="88"/>
      <c r="AM47" s="88"/>
      <c r="AN47" s="88"/>
      <c r="AO47" s="88"/>
      <c r="AP47" s="88"/>
      <c r="AQ47" s="88"/>
    </row>
    <row r="48" ht="15.75" customHeight="1">
      <c r="A48" s="82"/>
      <c r="B48" s="82"/>
      <c r="C48" s="82"/>
      <c r="D48" s="83"/>
      <c r="E48" s="83"/>
      <c r="F48" s="83"/>
      <c r="G48" s="83"/>
      <c r="H48" s="83"/>
      <c r="I48" s="83"/>
      <c r="J48" s="85"/>
      <c r="K48" s="85"/>
      <c r="L48" s="85"/>
      <c r="M48" s="85"/>
      <c r="N48" s="85"/>
      <c r="O48" s="85"/>
      <c r="P48" s="85"/>
      <c r="Q48" s="85"/>
      <c r="R48" s="85"/>
      <c r="S48" s="85"/>
      <c r="T48" s="85"/>
      <c r="U48" s="85"/>
      <c r="V48" s="86"/>
      <c r="W48" s="145"/>
      <c r="Y48" s="88"/>
      <c r="Z48" s="89"/>
      <c r="AA48" s="88"/>
      <c r="AB48" s="88"/>
      <c r="AC48" s="88"/>
      <c r="AD48" s="88"/>
      <c r="AE48" s="88"/>
      <c r="AF48" s="88"/>
      <c r="AG48" s="88"/>
      <c r="AH48" s="88"/>
      <c r="AI48" s="88"/>
      <c r="AJ48" s="88"/>
      <c r="AK48" s="88"/>
      <c r="AL48" s="88"/>
      <c r="AM48" s="88"/>
      <c r="AN48" s="88"/>
      <c r="AO48" s="88"/>
      <c r="AP48" s="88"/>
      <c r="AQ48" s="88"/>
    </row>
    <row r="49" ht="15.75" customHeight="1">
      <c r="A49" s="82"/>
      <c r="B49" s="82" t="s">
        <v>40</v>
      </c>
      <c r="C49" s="82"/>
      <c r="D49" s="83"/>
      <c r="E49" s="83"/>
      <c r="F49" s="83"/>
      <c r="G49" s="83"/>
      <c r="H49" s="83"/>
      <c r="I49" s="83"/>
      <c r="J49" s="146"/>
      <c r="K49" s="146">
        <v>-5000.0</v>
      </c>
      <c r="L49" s="146">
        <v>0.0</v>
      </c>
      <c r="M49" s="146">
        <v>0.0</v>
      </c>
      <c r="N49" s="146">
        <v>-5058.0</v>
      </c>
      <c r="O49" s="109"/>
      <c r="P49" s="109"/>
      <c r="Q49" s="109"/>
      <c r="R49" s="109"/>
      <c r="S49" s="109"/>
      <c r="T49" s="109"/>
      <c r="U49" s="109"/>
      <c r="V49" s="147"/>
      <c r="W49" s="145"/>
      <c r="Y49" s="88"/>
      <c r="Z49" s="89"/>
      <c r="AA49" s="88"/>
      <c r="AB49" s="88"/>
      <c r="AC49" s="88"/>
      <c r="AD49" s="88"/>
      <c r="AE49" s="88"/>
      <c r="AF49" s="88"/>
      <c r="AG49" s="88"/>
      <c r="AH49" s="88"/>
      <c r="AI49" s="88"/>
      <c r="AJ49" s="88"/>
      <c r="AK49" s="88"/>
      <c r="AL49" s="88"/>
      <c r="AM49" s="88"/>
      <c r="AN49" s="88"/>
      <c r="AO49" s="88"/>
      <c r="AP49" s="88"/>
      <c r="AQ49" s="88"/>
    </row>
    <row r="50" ht="15.75" customHeight="1">
      <c r="A50" s="142"/>
      <c r="B50" s="142" t="s">
        <v>41</v>
      </c>
      <c r="C50" s="142"/>
      <c r="D50" s="143"/>
      <c r="E50" s="143"/>
      <c r="F50" s="143"/>
      <c r="G50" s="143"/>
      <c r="H50" s="143"/>
      <c r="I50" s="143"/>
      <c r="J50" s="144">
        <f t="shared" ref="J50:U50" si="29">J47+J49</f>
        <v>25361</v>
      </c>
      <c r="K50" s="144">
        <f t="shared" si="29"/>
        <v>24812</v>
      </c>
      <c r="L50" s="144">
        <f t="shared" si="29"/>
        <v>33180</v>
      </c>
      <c r="M50" s="144">
        <f t="shared" si="29"/>
        <v>47284</v>
      </c>
      <c r="N50" s="144">
        <f t="shared" si="29"/>
        <v>24208</v>
      </c>
      <c r="O50" s="144">
        <f t="shared" si="29"/>
        <v>47428</v>
      </c>
      <c r="P50" s="144">
        <f t="shared" si="29"/>
        <v>70663</v>
      </c>
      <c r="Q50" s="144">
        <f t="shared" si="29"/>
        <v>68202.77108</v>
      </c>
      <c r="R50" s="144">
        <f t="shared" si="29"/>
        <v>75903.09916</v>
      </c>
      <c r="S50" s="144">
        <f t="shared" si="29"/>
        <v>82945.08468</v>
      </c>
      <c r="T50" s="144">
        <f t="shared" si="29"/>
        <v>90037.39661</v>
      </c>
      <c r="U50" s="144">
        <f t="shared" si="29"/>
        <v>97143.06033</v>
      </c>
      <c r="V50" s="86"/>
      <c r="W50" s="145"/>
      <c r="Y50" s="88"/>
      <c r="Z50" s="89"/>
      <c r="AA50" s="88"/>
      <c r="AB50" s="88"/>
      <c r="AC50" s="88"/>
      <c r="AD50" s="88"/>
      <c r="AE50" s="88"/>
      <c r="AF50" s="88"/>
      <c r="AG50" s="88"/>
      <c r="AH50" s="88"/>
      <c r="AI50" s="88"/>
      <c r="AJ50" s="88"/>
      <c r="AK50" s="88"/>
      <c r="AL50" s="88"/>
      <c r="AM50" s="88"/>
      <c r="AN50" s="88"/>
      <c r="AO50" s="88"/>
      <c r="AP50" s="88"/>
      <c r="AQ50" s="88"/>
    </row>
    <row r="51" ht="15.75" customHeight="1">
      <c r="A51" s="82"/>
      <c r="B51" s="82"/>
      <c r="C51" s="82"/>
      <c r="D51" s="83"/>
      <c r="E51" s="83"/>
      <c r="F51" s="83"/>
      <c r="G51" s="83"/>
      <c r="H51" s="83"/>
      <c r="I51" s="83"/>
      <c r="J51" s="85"/>
      <c r="K51" s="85"/>
      <c r="L51" s="85"/>
      <c r="M51" s="85"/>
      <c r="N51" s="85"/>
      <c r="O51" s="85"/>
      <c r="P51" s="85"/>
      <c r="Q51" s="85"/>
      <c r="R51" s="85"/>
      <c r="S51" s="85"/>
      <c r="T51" s="85"/>
      <c r="U51" s="85"/>
      <c r="V51" s="86"/>
      <c r="W51" s="145"/>
      <c r="Y51" s="88"/>
      <c r="Z51" s="89"/>
      <c r="AA51" s="88"/>
      <c r="AB51" s="88"/>
      <c r="AC51" s="88"/>
      <c r="AD51" s="88"/>
      <c r="AE51" s="88"/>
      <c r="AF51" s="88"/>
      <c r="AG51" s="88"/>
      <c r="AH51" s="88"/>
      <c r="AI51" s="88"/>
      <c r="AJ51" s="88"/>
      <c r="AK51" s="88"/>
      <c r="AL51" s="88"/>
      <c r="AM51" s="88"/>
      <c r="AN51" s="88"/>
      <c r="AO51" s="88"/>
      <c r="AP51" s="88"/>
      <c r="AQ51" s="88"/>
    </row>
    <row r="52" ht="15.75" customHeight="1">
      <c r="A52" s="148"/>
      <c r="B52" s="148" t="s">
        <v>42</v>
      </c>
      <c r="C52" s="148"/>
      <c r="D52" s="149"/>
      <c r="E52" s="149"/>
      <c r="F52" s="149"/>
      <c r="G52" s="149"/>
      <c r="H52" s="149"/>
      <c r="I52" s="149"/>
      <c r="J52" s="150">
        <v>-3249.0</v>
      </c>
      <c r="K52" s="150">
        <v>-6327.0</v>
      </c>
      <c r="L52" s="150">
        <v>-4034.0</v>
      </c>
      <c r="M52" s="150">
        <v>-7914.0</v>
      </c>
      <c r="N52" s="150">
        <v>-5619.0</v>
      </c>
      <c r="O52" s="151">
        <v>-8330.0</v>
      </c>
      <c r="P52" s="109">
        <v>-8303.0</v>
      </c>
      <c r="Q52" s="109">
        <f t="shared" ref="Q52:U52" si="30">Q50*Q85</f>
        <v>-8866.360241</v>
      </c>
      <c r="R52" s="109">
        <f t="shared" si="30"/>
        <v>-9867.402891</v>
      </c>
      <c r="S52" s="109">
        <f t="shared" si="30"/>
        <v>-10782.86101</v>
      </c>
      <c r="T52" s="109">
        <f t="shared" si="30"/>
        <v>-11704.86156</v>
      </c>
      <c r="U52" s="109">
        <f t="shared" si="30"/>
        <v>-12628.59784</v>
      </c>
      <c r="V52" s="86"/>
      <c r="W52" s="145"/>
      <c r="Y52" s="88"/>
      <c r="Z52" s="89"/>
      <c r="AA52" s="88"/>
      <c r="AB52" s="88"/>
      <c r="AC52" s="88"/>
      <c r="AD52" s="88"/>
      <c r="AE52" s="88"/>
      <c r="AF52" s="88"/>
      <c r="AG52" s="88"/>
      <c r="AH52" s="88"/>
      <c r="AI52" s="88"/>
      <c r="AJ52" s="88"/>
      <c r="AK52" s="88"/>
      <c r="AL52" s="88"/>
      <c r="AM52" s="88"/>
      <c r="AN52" s="88"/>
      <c r="AO52" s="88"/>
      <c r="AP52" s="88"/>
      <c r="AQ52" s="88"/>
    </row>
    <row r="53" ht="15.75" customHeight="1">
      <c r="A53" s="142"/>
      <c r="B53" s="142" t="s">
        <v>43</v>
      </c>
      <c r="C53" s="142"/>
      <c r="D53" s="143"/>
      <c r="E53" s="143"/>
      <c r="F53" s="143"/>
      <c r="G53" s="143"/>
      <c r="H53" s="143"/>
      <c r="I53" s="143"/>
      <c r="J53" s="144">
        <f t="shared" ref="J53:U53" si="31">J50+J52</f>
        <v>22112</v>
      </c>
      <c r="K53" s="144">
        <f t="shared" si="31"/>
        <v>18485</v>
      </c>
      <c r="L53" s="144">
        <f t="shared" si="31"/>
        <v>29146</v>
      </c>
      <c r="M53" s="144">
        <f t="shared" si="31"/>
        <v>39370</v>
      </c>
      <c r="N53" s="144">
        <f t="shared" si="31"/>
        <v>18589</v>
      </c>
      <c r="O53" s="144">
        <f t="shared" si="31"/>
        <v>39098</v>
      </c>
      <c r="P53" s="144">
        <f t="shared" si="31"/>
        <v>62360</v>
      </c>
      <c r="Q53" s="144">
        <f t="shared" si="31"/>
        <v>59336.41084</v>
      </c>
      <c r="R53" s="144">
        <f t="shared" si="31"/>
        <v>66035.69627</v>
      </c>
      <c r="S53" s="144">
        <f t="shared" si="31"/>
        <v>72162.22367</v>
      </c>
      <c r="T53" s="144">
        <f t="shared" si="31"/>
        <v>78332.53505</v>
      </c>
      <c r="U53" s="144">
        <f t="shared" si="31"/>
        <v>84514.46249</v>
      </c>
      <c r="V53" s="86"/>
      <c r="W53" s="145"/>
      <c r="Y53" s="88"/>
      <c r="Z53" s="89"/>
      <c r="AA53" s="88"/>
      <c r="AB53" s="88"/>
      <c r="AC53" s="88"/>
      <c r="AD53" s="88"/>
      <c r="AE53" s="88"/>
      <c r="AF53" s="88"/>
      <c r="AG53" s="88"/>
      <c r="AH53" s="88"/>
      <c r="AI53" s="88"/>
      <c r="AJ53" s="88"/>
      <c r="AK53" s="88"/>
      <c r="AL53" s="88"/>
      <c r="AM53" s="88"/>
      <c r="AN53" s="88"/>
      <c r="AO53" s="88"/>
      <c r="AP53" s="88"/>
      <c r="AQ53" s="88"/>
    </row>
    <row r="54" ht="15.75" customHeight="1">
      <c r="A54" s="16"/>
      <c r="B54" s="16"/>
      <c r="C54" s="16"/>
      <c r="D54" s="36"/>
      <c r="E54" s="36"/>
      <c r="F54" s="36"/>
      <c r="G54" s="36"/>
      <c r="H54" s="36"/>
      <c r="I54" s="36"/>
      <c r="J54" s="17"/>
      <c r="K54" s="17"/>
      <c r="L54" s="17"/>
      <c r="M54" s="17"/>
      <c r="N54" s="17"/>
      <c r="O54" s="17"/>
      <c r="P54" s="17"/>
      <c r="Q54" s="17"/>
      <c r="R54" s="17"/>
      <c r="S54" s="17"/>
      <c r="T54" s="17"/>
      <c r="U54" s="17"/>
      <c r="V54" s="8"/>
      <c r="W54" s="47"/>
      <c r="Z54" s="40"/>
    </row>
    <row r="55" ht="15.75" customHeight="1">
      <c r="A55" s="16"/>
      <c r="B55" s="16" t="s">
        <v>44</v>
      </c>
      <c r="C55" s="16"/>
      <c r="D55" s="36"/>
      <c r="E55" s="36"/>
      <c r="F55" s="36"/>
      <c r="G55" s="36"/>
      <c r="H55" s="36"/>
      <c r="I55" s="36"/>
      <c r="J55" s="137"/>
      <c r="K55" s="137"/>
      <c r="L55" s="137"/>
      <c r="M55" s="137"/>
      <c r="N55" s="137"/>
      <c r="O55" s="137"/>
      <c r="P55" s="137"/>
      <c r="Q55" s="137"/>
      <c r="R55" s="137"/>
      <c r="S55" s="137"/>
      <c r="T55" s="137"/>
      <c r="U55" s="137"/>
      <c r="V55" s="8"/>
      <c r="W55" s="47"/>
      <c r="Z55" s="40"/>
    </row>
    <row r="56" ht="15.75" customHeight="1">
      <c r="A56" s="16"/>
      <c r="B56" s="16" t="s">
        <v>45</v>
      </c>
      <c r="C56" s="16"/>
      <c r="D56" s="36"/>
      <c r="E56" s="36"/>
      <c r="F56" s="36"/>
      <c r="G56" s="36"/>
      <c r="H56" s="36"/>
      <c r="I56" s="36"/>
      <c r="J56" s="137"/>
      <c r="K56" s="152"/>
      <c r="L56" s="152"/>
      <c r="M56" s="152"/>
      <c r="N56" s="152"/>
      <c r="O56" s="152"/>
      <c r="P56" s="152"/>
      <c r="Q56" s="152"/>
      <c r="R56" s="152"/>
      <c r="S56" s="152"/>
      <c r="T56" s="152"/>
      <c r="U56" s="152"/>
      <c r="V56" s="8"/>
      <c r="W56" s="47"/>
      <c r="Z56" s="40"/>
    </row>
    <row r="57" ht="15.75" customHeight="1">
      <c r="A57" s="51"/>
      <c r="B57" s="51" t="s">
        <v>46</v>
      </c>
      <c r="C57" s="51"/>
      <c r="D57" s="56"/>
      <c r="E57" s="56"/>
      <c r="F57" s="56"/>
      <c r="G57" s="56"/>
      <c r="H57" s="56"/>
      <c r="I57" s="56"/>
      <c r="J57" s="116">
        <f t="shared" ref="J57:U57" si="32">J53+J55+J56</f>
        <v>22112</v>
      </c>
      <c r="K57" s="116">
        <f t="shared" si="32"/>
        <v>18485</v>
      </c>
      <c r="L57" s="116">
        <f t="shared" si="32"/>
        <v>29146</v>
      </c>
      <c r="M57" s="116">
        <f t="shared" si="32"/>
        <v>39370</v>
      </c>
      <c r="N57" s="116">
        <f t="shared" si="32"/>
        <v>18589</v>
      </c>
      <c r="O57" s="116">
        <f t="shared" si="32"/>
        <v>39098</v>
      </c>
      <c r="P57" s="116">
        <f t="shared" si="32"/>
        <v>62360</v>
      </c>
      <c r="Q57" s="116">
        <f t="shared" si="32"/>
        <v>59336.41084</v>
      </c>
      <c r="R57" s="116">
        <f t="shared" si="32"/>
        <v>66035.69627</v>
      </c>
      <c r="S57" s="116">
        <f t="shared" si="32"/>
        <v>72162.22367</v>
      </c>
      <c r="T57" s="116">
        <f t="shared" si="32"/>
        <v>78332.53505</v>
      </c>
      <c r="U57" s="116">
        <f t="shared" si="32"/>
        <v>84514.46249</v>
      </c>
      <c r="V57" s="149"/>
      <c r="W57" s="145"/>
      <c r="Y57" s="153"/>
      <c r="Z57" s="154"/>
      <c r="AA57" s="153"/>
      <c r="AB57" s="153"/>
      <c r="AC57" s="153"/>
      <c r="AD57" s="153"/>
      <c r="AE57" s="153"/>
      <c r="AF57" s="153"/>
      <c r="AG57" s="153"/>
      <c r="AH57" s="153"/>
      <c r="AI57" s="153"/>
      <c r="AJ57" s="153"/>
      <c r="AK57" s="153"/>
      <c r="AL57" s="153"/>
      <c r="AM57" s="153"/>
      <c r="AN57" s="153"/>
      <c r="AO57" s="153"/>
      <c r="AP57" s="153"/>
      <c r="AQ57" s="153"/>
    </row>
    <row r="58" ht="15.75" customHeight="1">
      <c r="A58" s="16"/>
      <c r="B58" s="16"/>
      <c r="C58" s="16" t="s">
        <v>47</v>
      </c>
      <c r="D58" s="36"/>
      <c r="E58" s="36"/>
      <c r="F58" s="36"/>
      <c r="G58" s="36"/>
      <c r="H58" s="36"/>
      <c r="I58" s="36"/>
      <c r="J58" s="17"/>
      <c r="K58" s="17"/>
      <c r="L58" s="37">
        <f t="shared" ref="L58:U58" si="33">L57/K57-1</f>
        <v>0.5767378956</v>
      </c>
      <c r="M58" s="37">
        <f t="shared" si="33"/>
        <v>0.3507856996</v>
      </c>
      <c r="N58" s="37">
        <f t="shared" si="33"/>
        <v>-0.5278384557</v>
      </c>
      <c r="O58" s="37">
        <f t="shared" si="33"/>
        <v>1.10328689</v>
      </c>
      <c r="P58" s="37">
        <f t="shared" si="33"/>
        <v>0.5949664944</v>
      </c>
      <c r="Q58" s="37">
        <f t="shared" si="33"/>
        <v>-0.04848603525</v>
      </c>
      <c r="R58" s="37">
        <f t="shared" si="33"/>
        <v>0.1129034489</v>
      </c>
      <c r="S58" s="37">
        <f t="shared" si="33"/>
        <v>0.09277599456</v>
      </c>
      <c r="T58" s="37">
        <f t="shared" si="33"/>
        <v>0.08550611479</v>
      </c>
      <c r="U58" s="37">
        <f t="shared" si="33"/>
        <v>0.07891902689</v>
      </c>
      <c r="V58" s="8"/>
      <c r="W58" s="47"/>
      <c r="Z58" s="40"/>
    </row>
    <row r="59" ht="15.75" customHeight="1">
      <c r="A59" s="16"/>
      <c r="B59" s="16"/>
      <c r="C59" s="16"/>
      <c r="D59" s="36"/>
      <c r="E59" s="36"/>
      <c r="F59" s="36"/>
      <c r="G59" s="36"/>
      <c r="H59" s="36"/>
      <c r="I59" s="36"/>
      <c r="J59" s="17"/>
      <c r="K59" s="17"/>
      <c r="L59" s="17"/>
      <c r="M59" s="17"/>
      <c r="N59" s="17"/>
      <c r="O59" s="17"/>
      <c r="P59" s="17"/>
      <c r="Q59" s="17"/>
      <c r="R59" s="17"/>
      <c r="S59" s="17"/>
      <c r="T59" s="17"/>
      <c r="U59" s="17"/>
      <c r="V59" s="8"/>
      <c r="W59" s="38"/>
      <c r="Z59" s="40"/>
    </row>
    <row r="60" ht="15.75" customHeight="1">
      <c r="A60" s="148"/>
      <c r="B60" s="148" t="s">
        <v>48</v>
      </c>
      <c r="C60" s="148"/>
      <c r="D60" s="149"/>
      <c r="E60" s="149"/>
      <c r="F60" s="149"/>
      <c r="G60" s="149"/>
      <c r="H60" s="149"/>
      <c r="I60" s="149"/>
      <c r="J60" s="109"/>
      <c r="K60" s="109"/>
      <c r="L60" s="109"/>
      <c r="M60" s="109"/>
      <c r="N60" s="109"/>
      <c r="O60" s="109"/>
      <c r="P60" s="109">
        <f t="shared" ref="P60:U60" si="34">P57*P87</f>
        <v>0</v>
      </c>
      <c r="Q60" s="109">
        <f t="shared" si="34"/>
        <v>0</v>
      </c>
      <c r="R60" s="109">
        <f t="shared" si="34"/>
        <v>0</v>
      </c>
      <c r="S60" s="109">
        <f t="shared" si="34"/>
        <v>0</v>
      </c>
      <c r="T60" s="109">
        <f t="shared" si="34"/>
        <v>0</v>
      </c>
      <c r="U60" s="109">
        <f t="shared" si="34"/>
        <v>0</v>
      </c>
      <c r="V60" s="86"/>
      <c r="W60" s="78"/>
      <c r="Y60" s="88"/>
      <c r="Z60" s="89"/>
      <c r="AA60" s="88"/>
      <c r="AB60" s="88"/>
      <c r="AC60" s="88"/>
      <c r="AD60" s="88"/>
      <c r="AE60" s="88"/>
      <c r="AF60" s="88"/>
      <c r="AG60" s="88"/>
      <c r="AH60" s="88"/>
      <c r="AI60" s="88"/>
      <c r="AJ60" s="88"/>
      <c r="AK60" s="88"/>
      <c r="AL60" s="88"/>
      <c r="AM60" s="88"/>
      <c r="AN60" s="88"/>
      <c r="AO60" s="88"/>
      <c r="AP60" s="88"/>
      <c r="AQ60" s="88"/>
    </row>
    <row r="61" ht="15.75" customHeight="1">
      <c r="A61" s="28"/>
      <c r="B61" s="28" t="s">
        <v>49</v>
      </c>
      <c r="C61" s="28"/>
      <c r="D61" s="29"/>
      <c r="E61" s="29"/>
      <c r="F61" s="29"/>
      <c r="G61" s="29"/>
      <c r="H61" s="29"/>
      <c r="I61" s="29"/>
      <c r="J61" s="31">
        <f t="shared" ref="J61:U61" si="35">J57+J60</f>
        <v>22112</v>
      </c>
      <c r="K61" s="31">
        <f t="shared" si="35"/>
        <v>18485</v>
      </c>
      <c r="L61" s="31">
        <f t="shared" si="35"/>
        <v>29146</v>
      </c>
      <c r="M61" s="31">
        <f t="shared" si="35"/>
        <v>39370</v>
      </c>
      <c r="N61" s="31">
        <f t="shared" si="35"/>
        <v>18589</v>
      </c>
      <c r="O61" s="31">
        <f t="shared" si="35"/>
        <v>39098</v>
      </c>
      <c r="P61" s="31">
        <f t="shared" si="35"/>
        <v>62360</v>
      </c>
      <c r="Q61" s="31">
        <f t="shared" si="35"/>
        <v>59336.41084</v>
      </c>
      <c r="R61" s="31">
        <f t="shared" si="35"/>
        <v>66035.69627</v>
      </c>
      <c r="S61" s="31">
        <f t="shared" si="35"/>
        <v>72162.22367</v>
      </c>
      <c r="T61" s="31">
        <f t="shared" si="35"/>
        <v>78332.53505</v>
      </c>
      <c r="U61" s="31">
        <f t="shared" si="35"/>
        <v>84514.46249</v>
      </c>
      <c r="V61" s="155"/>
      <c r="W61" s="32">
        <f>RRI(5,P61,U61)</f>
        <v>0.06268606433</v>
      </c>
      <c r="Y61" s="33">
        <f>RRI(4,Q61,U61)</f>
        <v>0.09245219136</v>
      </c>
      <c r="Z61" s="34"/>
      <c r="AA61" s="156"/>
      <c r="AB61" s="156"/>
      <c r="AC61" s="156"/>
      <c r="AD61" s="156"/>
      <c r="AE61" s="156"/>
      <c r="AF61" s="156"/>
      <c r="AG61" s="156"/>
      <c r="AH61" s="156"/>
      <c r="AI61" s="156"/>
      <c r="AJ61" s="156"/>
      <c r="AK61" s="156"/>
      <c r="AL61" s="156"/>
      <c r="AM61" s="156"/>
      <c r="AN61" s="156"/>
      <c r="AO61" s="156"/>
      <c r="AP61" s="156"/>
      <c r="AQ61" s="156"/>
    </row>
    <row r="62" ht="15.75" customHeight="1">
      <c r="A62" s="16"/>
      <c r="B62" s="16"/>
      <c r="C62" s="16" t="s">
        <v>50</v>
      </c>
      <c r="D62" s="36"/>
      <c r="E62" s="36"/>
      <c r="F62" s="36"/>
      <c r="G62" s="36"/>
      <c r="H62" s="36"/>
      <c r="I62" s="36"/>
      <c r="J62" s="37">
        <f t="shared" ref="J62:U62" si="36">J61/J7</f>
        <v>0.3960027222</v>
      </c>
      <c r="K62" s="37">
        <f t="shared" si="36"/>
        <v>0.2614679548</v>
      </c>
      <c r="L62" s="37">
        <f t="shared" si="36"/>
        <v>0.3390449602</v>
      </c>
      <c r="M62" s="37">
        <f t="shared" si="36"/>
        <v>0.3338449406</v>
      </c>
      <c r="N62" s="37">
        <f t="shared" si="36"/>
        <v>0.1594130813</v>
      </c>
      <c r="O62" s="37">
        <f t="shared" si="36"/>
        <v>0.2898252064</v>
      </c>
      <c r="P62" s="37">
        <f t="shared" si="36"/>
        <v>0.3790858414</v>
      </c>
      <c r="Q62" s="37">
        <f t="shared" si="36"/>
        <v>0.3249216975</v>
      </c>
      <c r="R62" s="37">
        <f t="shared" si="36"/>
        <v>0.3317090091</v>
      </c>
      <c r="S62" s="37">
        <f t="shared" si="36"/>
        <v>0.3325132867</v>
      </c>
      <c r="T62" s="37">
        <f t="shared" si="36"/>
        <v>0.3341256061</v>
      </c>
      <c r="U62" s="37">
        <f t="shared" si="36"/>
        <v>0.3337068528</v>
      </c>
      <c r="V62" s="8"/>
      <c r="W62" s="38"/>
      <c r="Z62" s="40"/>
    </row>
    <row r="63" ht="15.75" customHeight="1">
      <c r="A63" s="16"/>
      <c r="B63" s="16"/>
      <c r="C63" s="16"/>
      <c r="D63" s="36"/>
      <c r="E63" s="36"/>
      <c r="F63" s="36"/>
      <c r="G63" s="36"/>
      <c r="H63" s="36"/>
      <c r="I63" s="36"/>
      <c r="J63" s="43"/>
      <c r="K63" s="43"/>
      <c r="L63" s="43"/>
      <c r="M63" s="43"/>
      <c r="N63" s="43"/>
      <c r="O63" s="157"/>
      <c r="P63" s="158"/>
      <c r="Q63" s="158"/>
      <c r="R63" s="158"/>
      <c r="S63" s="158"/>
      <c r="T63" s="158"/>
      <c r="U63" s="158"/>
      <c r="V63" s="8"/>
      <c r="W63" s="38"/>
      <c r="X63" s="131"/>
      <c r="Z63" s="40"/>
    </row>
    <row r="64" ht="15.75" customHeight="1">
      <c r="A64" s="159"/>
      <c r="B64" s="159" t="s">
        <v>51</v>
      </c>
      <c r="C64" s="159"/>
      <c r="D64" s="160"/>
      <c r="E64" s="160"/>
      <c r="F64" s="160"/>
      <c r="G64" s="160"/>
      <c r="H64" s="160"/>
      <c r="I64" s="160"/>
      <c r="J64" s="161">
        <f t="shared" ref="J64:U64" si="37">(J50-J49-J29)*(1+J85)</f>
        <v>22112</v>
      </c>
      <c r="K64" s="161">
        <f t="shared" si="37"/>
        <v>22210.01209</v>
      </c>
      <c r="L64" s="161">
        <f t="shared" si="37"/>
        <v>29146</v>
      </c>
      <c r="M64" s="161">
        <f t="shared" si="37"/>
        <v>39370</v>
      </c>
      <c r="N64" s="161">
        <f t="shared" si="37"/>
        <v>22472.97067</v>
      </c>
      <c r="O64" s="161">
        <f t="shared" si="37"/>
        <v>42026.9701</v>
      </c>
      <c r="P64" s="161">
        <f t="shared" si="37"/>
        <v>64071.16482</v>
      </c>
      <c r="Q64" s="161">
        <f t="shared" si="37"/>
        <v>61076.41084</v>
      </c>
      <c r="R64" s="161">
        <f t="shared" si="37"/>
        <v>66035.69627</v>
      </c>
      <c r="S64" s="161">
        <f t="shared" si="37"/>
        <v>72162.22367</v>
      </c>
      <c r="T64" s="161">
        <f t="shared" si="37"/>
        <v>78332.53505</v>
      </c>
      <c r="U64" s="161">
        <f t="shared" si="37"/>
        <v>84514.46249</v>
      </c>
      <c r="V64" s="162"/>
      <c r="W64" s="32">
        <f>RRI(5,P64,U64)</f>
        <v>0.05694814972</v>
      </c>
      <c r="Y64" s="33">
        <f>RRI(4,Q64,U64)</f>
        <v>0.08458696718</v>
      </c>
      <c r="Z64" s="34"/>
      <c r="AA64" s="163"/>
      <c r="AB64" s="163"/>
      <c r="AC64" s="163"/>
      <c r="AD64" s="163"/>
      <c r="AE64" s="163"/>
      <c r="AF64" s="163"/>
      <c r="AG64" s="163"/>
      <c r="AH64" s="163"/>
      <c r="AI64" s="163"/>
      <c r="AJ64" s="163"/>
      <c r="AK64" s="163"/>
      <c r="AL64" s="163"/>
      <c r="AM64" s="163"/>
      <c r="AN64" s="163"/>
      <c r="AO64" s="163"/>
      <c r="AP64" s="163"/>
      <c r="AQ64" s="163"/>
    </row>
    <row r="65" ht="15.75" customHeight="1">
      <c r="A65" s="16"/>
      <c r="B65" s="16" t="s">
        <v>52</v>
      </c>
      <c r="C65" s="16"/>
      <c r="D65" s="36"/>
      <c r="E65" s="36"/>
      <c r="F65" s="36"/>
      <c r="G65" s="36"/>
      <c r="H65" s="36"/>
      <c r="I65" s="36"/>
      <c r="J65" s="43"/>
      <c r="K65" s="43"/>
      <c r="L65" s="43"/>
      <c r="M65" s="43"/>
      <c r="N65" s="43"/>
      <c r="O65" s="157"/>
      <c r="P65" s="164">
        <f t="shared" ref="P65:U65" si="38">P64/P7</f>
        <v>0.389487996</v>
      </c>
      <c r="Q65" s="164">
        <f t="shared" si="38"/>
        <v>0.3344498059</v>
      </c>
      <c r="R65" s="164">
        <f t="shared" si="38"/>
        <v>0.3317090091</v>
      </c>
      <c r="S65" s="164">
        <f t="shared" si="38"/>
        <v>0.3325132867</v>
      </c>
      <c r="T65" s="164">
        <f t="shared" si="38"/>
        <v>0.3341256061</v>
      </c>
      <c r="U65" s="164">
        <f t="shared" si="38"/>
        <v>0.3337068528</v>
      </c>
      <c r="V65" s="8"/>
      <c r="W65" s="38"/>
      <c r="X65" s="131"/>
      <c r="Z65" s="40"/>
    </row>
    <row r="66" ht="15.75" customHeight="1">
      <c r="A66" s="16"/>
      <c r="B66" s="16"/>
      <c r="C66" s="16"/>
      <c r="D66" s="36"/>
      <c r="E66" s="36"/>
      <c r="F66" s="36"/>
      <c r="G66" s="36"/>
      <c r="H66" s="36"/>
      <c r="I66" s="36"/>
      <c r="J66" s="43"/>
      <c r="K66" s="43"/>
      <c r="L66" s="43"/>
      <c r="M66" s="43"/>
      <c r="N66" s="43"/>
      <c r="O66" s="157"/>
      <c r="P66" s="158"/>
      <c r="Q66" s="158"/>
      <c r="R66" s="158"/>
      <c r="S66" s="158"/>
      <c r="T66" s="158"/>
      <c r="U66" s="158"/>
      <c r="V66" s="8"/>
      <c r="W66" s="38"/>
      <c r="X66" s="131"/>
      <c r="Z66" s="40"/>
    </row>
    <row r="67" ht="15.75" customHeight="1">
      <c r="A67" s="16"/>
      <c r="B67" s="16" t="s">
        <v>53</v>
      </c>
      <c r="C67" s="16"/>
      <c r="D67" s="36"/>
      <c r="E67" s="36"/>
      <c r="F67" s="36"/>
      <c r="G67" s="36"/>
      <c r="H67" s="36"/>
      <c r="I67" s="36"/>
      <c r="J67" s="43">
        <v>2890.0</v>
      </c>
      <c r="K67" s="43">
        <v>2854.0</v>
      </c>
      <c r="L67" s="43">
        <v>2851.0</v>
      </c>
      <c r="M67" s="43">
        <v>2815.0</v>
      </c>
      <c r="N67" s="43">
        <v>2687.0</v>
      </c>
      <c r="O67" s="157">
        <v>2574.0</v>
      </c>
      <c r="P67" s="158">
        <v>2534.0</v>
      </c>
      <c r="Q67" s="158">
        <f t="shared" ref="Q67:U67" si="39">P67+Q226</f>
        <v>2459</v>
      </c>
      <c r="R67" s="158">
        <f t="shared" si="39"/>
        <v>2412.846154</v>
      </c>
      <c r="S67" s="158">
        <f t="shared" si="39"/>
        <v>2369.989011</v>
      </c>
      <c r="T67" s="158">
        <f t="shared" si="39"/>
        <v>2329.989011</v>
      </c>
      <c r="U67" s="158">
        <f t="shared" si="39"/>
        <v>2292.489011</v>
      </c>
      <c r="V67" s="8"/>
      <c r="W67" s="38"/>
      <c r="Z67" s="40"/>
    </row>
    <row r="68" ht="15.75" customHeight="1">
      <c r="A68" s="16"/>
      <c r="B68" s="16" t="s">
        <v>54</v>
      </c>
      <c r="C68" s="16"/>
      <c r="D68" s="36"/>
      <c r="E68" s="36"/>
      <c r="F68" s="36"/>
      <c r="G68" s="36"/>
      <c r="H68" s="36"/>
      <c r="I68" s="36"/>
      <c r="J68" s="43">
        <v>2921.0</v>
      </c>
      <c r="K68" s="43">
        <v>2876.0</v>
      </c>
      <c r="L68" s="43">
        <v>2888.0</v>
      </c>
      <c r="M68" s="43">
        <v>2859.0</v>
      </c>
      <c r="N68" s="43">
        <v>2702.0</v>
      </c>
      <c r="O68" s="157">
        <v>2629.0</v>
      </c>
      <c r="P68" s="158">
        <v>2614.0</v>
      </c>
      <c r="Q68" s="158">
        <f t="shared" ref="Q68:U68" si="40">P68+Q226</f>
        <v>2539</v>
      </c>
      <c r="R68" s="158">
        <f t="shared" si="40"/>
        <v>2492.846154</v>
      </c>
      <c r="S68" s="158">
        <f t="shared" si="40"/>
        <v>2449.989011</v>
      </c>
      <c r="T68" s="158">
        <f t="shared" si="40"/>
        <v>2409.989011</v>
      </c>
      <c r="U68" s="158">
        <f t="shared" si="40"/>
        <v>2372.489011</v>
      </c>
      <c r="V68" s="8"/>
      <c r="W68" s="38"/>
      <c r="Z68" s="40"/>
    </row>
    <row r="69" ht="15.75" customHeight="1">
      <c r="A69" s="16"/>
      <c r="B69" s="16"/>
      <c r="C69" s="16"/>
      <c r="D69" s="36"/>
      <c r="E69" s="36"/>
      <c r="F69" s="36"/>
      <c r="G69" s="36"/>
      <c r="H69" s="36"/>
      <c r="I69" s="36"/>
      <c r="J69" s="17"/>
      <c r="K69" s="17"/>
      <c r="L69" s="17"/>
      <c r="M69" s="17"/>
      <c r="N69" s="17"/>
      <c r="O69" s="17"/>
      <c r="P69" s="17"/>
      <c r="Q69" s="17"/>
      <c r="R69" s="17"/>
      <c r="S69" s="17"/>
      <c r="T69" s="17"/>
      <c r="U69" s="17"/>
      <c r="V69" s="8"/>
      <c r="W69" s="38"/>
      <c r="Z69" s="40"/>
    </row>
    <row r="70" ht="15.75" customHeight="1">
      <c r="A70" s="82"/>
      <c r="B70" s="82" t="s">
        <v>55</v>
      </c>
      <c r="C70" s="82"/>
      <c r="D70" s="83"/>
      <c r="E70" s="83"/>
      <c r="F70" s="83"/>
      <c r="G70" s="83"/>
      <c r="H70" s="83"/>
      <c r="I70" s="83"/>
      <c r="J70" s="85">
        <f t="shared" ref="J70:U70" si="41">J61/J67</f>
        <v>7.651211073</v>
      </c>
      <c r="K70" s="85">
        <f t="shared" si="41"/>
        <v>6.476874562</v>
      </c>
      <c r="L70" s="85">
        <f t="shared" si="41"/>
        <v>10.22307962</v>
      </c>
      <c r="M70" s="85">
        <f t="shared" si="41"/>
        <v>13.98579041</v>
      </c>
      <c r="N70" s="85">
        <f t="shared" si="41"/>
        <v>6.918124302</v>
      </c>
      <c r="O70" s="85">
        <f t="shared" si="41"/>
        <v>15.18958819</v>
      </c>
      <c r="P70" s="85">
        <f t="shared" si="41"/>
        <v>24.60931334</v>
      </c>
      <c r="Q70" s="85">
        <f t="shared" si="41"/>
        <v>24.13030128</v>
      </c>
      <c r="R70" s="85">
        <f t="shared" si="41"/>
        <v>27.36838243</v>
      </c>
      <c r="S70" s="85">
        <f t="shared" si="41"/>
        <v>30.44833682</v>
      </c>
      <c r="T70" s="85">
        <f t="shared" si="41"/>
        <v>33.61927231</v>
      </c>
      <c r="U70" s="85">
        <f t="shared" si="41"/>
        <v>36.86580921</v>
      </c>
      <c r="V70" s="86"/>
      <c r="W70" s="32">
        <f t="shared" ref="W70:W72" si="43">RRI(5,P70,U70)</f>
        <v>0.08418864638</v>
      </c>
      <c r="Y70" s="33">
        <f t="shared" ref="Y70:Y72" si="44">RRI(4,Q70,U70)</f>
        <v>0.111770783</v>
      </c>
      <c r="Z70" s="34"/>
      <c r="AA70" s="88"/>
      <c r="AB70" s="88"/>
      <c r="AC70" s="88"/>
      <c r="AD70" s="88"/>
      <c r="AE70" s="88"/>
      <c r="AF70" s="88"/>
      <c r="AG70" s="88"/>
      <c r="AH70" s="88"/>
      <c r="AI70" s="88"/>
      <c r="AJ70" s="88"/>
      <c r="AK70" s="88"/>
      <c r="AL70" s="88"/>
      <c r="AM70" s="88"/>
      <c r="AN70" s="88"/>
      <c r="AO70" s="88"/>
      <c r="AP70" s="88"/>
      <c r="AQ70" s="88"/>
    </row>
    <row r="71" ht="15.75" customHeight="1">
      <c r="A71" s="142"/>
      <c r="B71" s="142" t="s">
        <v>56</v>
      </c>
      <c r="C71" s="142"/>
      <c r="D71" s="143"/>
      <c r="E71" s="143"/>
      <c r="F71" s="143"/>
      <c r="G71" s="143"/>
      <c r="H71" s="143"/>
      <c r="I71" s="143"/>
      <c r="J71" s="144">
        <f t="shared" ref="J71:U71" si="42">J61/J68</f>
        <v>7.57001027</v>
      </c>
      <c r="K71" s="144">
        <f t="shared" si="42"/>
        <v>6.427329624</v>
      </c>
      <c r="L71" s="144">
        <f t="shared" si="42"/>
        <v>10.09210526</v>
      </c>
      <c r="M71" s="144">
        <f t="shared" si="42"/>
        <v>13.77054914</v>
      </c>
      <c r="N71" s="144">
        <f t="shared" si="42"/>
        <v>6.879718727</v>
      </c>
      <c r="O71" s="144">
        <f t="shared" si="42"/>
        <v>14.87181438</v>
      </c>
      <c r="P71" s="144">
        <f t="shared" si="42"/>
        <v>23.85615914</v>
      </c>
      <c r="Q71" s="144">
        <f t="shared" si="42"/>
        <v>23.36999245</v>
      </c>
      <c r="R71" s="144">
        <f t="shared" si="42"/>
        <v>26.49008089</v>
      </c>
      <c r="S71" s="144">
        <f t="shared" si="42"/>
        <v>29.45410096</v>
      </c>
      <c r="T71" s="144">
        <f t="shared" si="42"/>
        <v>32.50327478</v>
      </c>
      <c r="U71" s="144">
        <f t="shared" si="42"/>
        <v>35.62269924</v>
      </c>
      <c r="V71" s="86"/>
      <c r="W71" s="32">
        <f t="shared" si="43"/>
        <v>0.08349088018</v>
      </c>
      <c r="Y71" s="33">
        <f t="shared" si="44"/>
        <v>0.1111356018</v>
      </c>
      <c r="Z71" s="34"/>
      <c r="AA71" s="88"/>
      <c r="AB71" s="88"/>
      <c r="AC71" s="88"/>
      <c r="AD71" s="88"/>
      <c r="AE71" s="88"/>
      <c r="AF71" s="88"/>
      <c r="AG71" s="88"/>
      <c r="AH71" s="88"/>
      <c r="AI71" s="88"/>
      <c r="AJ71" s="88"/>
      <c r="AK71" s="88"/>
      <c r="AL71" s="88"/>
      <c r="AM71" s="88"/>
      <c r="AN71" s="88"/>
      <c r="AO71" s="88"/>
      <c r="AP71" s="88"/>
      <c r="AQ71" s="88"/>
    </row>
    <row r="72" ht="15.75" customHeight="1">
      <c r="A72" s="159"/>
      <c r="B72" s="159" t="s">
        <v>57</v>
      </c>
      <c r="C72" s="159"/>
      <c r="D72" s="160"/>
      <c r="E72" s="160"/>
      <c r="F72" s="160"/>
      <c r="G72" s="160"/>
      <c r="H72" s="160"/>
      <c r="I72" s="160"/>
      <c r="J72" s="165">
        <f t="shared" ref="J72:U72" si="45">J64/J68</f>
        <v>7.57001027</v>
      </c>
      <c r="K72" s="165">
        <f t="shared" si="45"/>
        <v>7.722535498</v>
      </c>
      <c r="L72" s="165">
        <f t="shared" si="45"/>
        <v>10.09210526</v>
      </c>
      <c r="M72" s="165">
        <f t="shared" si="45"/>
        <v>13.77054914</v>
      </c>
      <c r="N72" s="165">
        <f t="shared" si="45"/>
        <v>8.31716161</v>
      </c>
      <c r="O72" s="165">
        <f t="shared" si="45"/>
        <v>15.98591484</v>
      </c>
      <c r="P72" s="165">
        <f t="shared" si="45"/>
        <v>24.51077461</v>
      </c>
      <c r="Q72" s="165">
        <f t="shared" si="45"/>
        <v>24.05530163</v>
      </c>
      <c r="R72" s="165">
        <f t="shared" si="45"/>
        <v>26.49008089</v>
      </c>
      <c r="S72" s="165">
        <f t="shared" si="45"/>
        <v>29.45410096</v>
      </c>
      <c r="T72" s="165">
        <f t="shared" si="45"/>
        <v>32.50327478</v>
      </c>
      <c r="U72" s="165">
        <f t="shared" si="45"/>
        <v>35.62269924</v>
      </c>
      <c r="V72" s="162"/>
      <c r="W72" s="32">
        <f t="shared" si="43"/>
        <v>0.07764063112</v>
      </c>
      <c r="Y72" s="33">
        <f t="shared" si="44"/>
        <v>0.1031358644</v>
      </c>
      <c r="Z72" s="34"/>
      <c r="AA72" s="163"/>
      <c r="AB72" s="163"/>
      <c r="AC72" s="163"/>
      <c r="AD72" s="163"/>
      <c r="AE72" s="163"/>
      <c r="AF72" s="163"/>
      <c r="AG72" s="163"/>
      <c r="AH72" s="163"/>
      <c r="AI72" s="163"/>
      <c r="AJ72" s="163"/>
      <c r="AK72" s="163"/>
      <c r="AL72" s="163"/>
      <c r="AM72" s="163"/>
      <c r="AN72" s="163"/>
      <c r="AO72" s="163"/>
      <c r="AP72" s="163"/>
      <c r="AQ72" s="163"/>
    </row>
    <row r="73" ht="15.75" customHeight="1">
      <c r="A73" s="16"/>
      <c r="B73" s="16"/>
      <c r="C73" s="16" t="s">
        <v>47</v>
      </c>
      <c r="D73" s="36"/>
      <c r="E73" s="36"/>
      <c r="F73" s="36"/>
      <c r="G73" s="36"/>
      <c r="H73" s="36"/>
      <c r="I73" s="36"/>
      <c r="J73" s="17"/>
      <c r="K73" s="17"/>
      <c r="L73" s="37">
        <f t="shared" ref="L73:U73" si="46">L72/K72-1</f>
        <v>0.3068383132</v>
      </c>
      <c r="M73" s="37">
        <f t="shared" si="46"/>
        <v>0.3644872684</v>
      </c>
      <c r="N73" s="37">
        <f t="shared" si="46"/>
        <v>-0.3960181599</v>
      </c>
      <c r="O73" s="37">
        <f t="shared" si="46"/>
        <v>0.9220397035</v>
      </c>
      <c r="P73" s="37">
        <f t="shared" si="46"/>
        <v>0.5332731883</v>
      </c>
      <c r="Q73" s="37">
        <f t="shared" si="46"/>
        <v>-0.01858256149</v>
      </c>
      <c r="R73" s="37">
        <f t="shared" si="46"/>
        <v>0.1012159108</v>
      </c>
      <c r="S73" s="37">
        <f t="shared" si="46"/>
        <v>0.1118916954</v>
      </c>
      <c r="T73" s="37">
        <f t="shared" si="46"/>
        <v>0.1035228959</v>
      </c>
      <c r="U73" s="37">
        <f t="shared" si="46"/>
        <v>0.09597262052</v>
      </c>
      <c r="V73" s="8"/>
      <c r="W73" s="47"/>
      <c r="Z73" s="40"/>
    </row>
    <row r="74" ht="15.75" customHeight="1">
      <c r="A74" s="94"/>
      <c r="B74" s="94" t="s">
        <v>58</v>
      </c>
      <c r="C74" s="94"/>
      <c r="D74" s="96"/>
      <c r="E74" s="96"/>
      <c r="F74" s="96"/>
      <c r="G74" s="96"/>
      <c r="H74" s="96"/>
      <c r="I74" s="96"/>
      <c r="J74" s="123" t="str">
        <f t="shared" ref="J74:O74" si="47">J75/I71</f>
        <v>#DIV/0!</v>
      </c>
      <c r="K74" s="123">
        <f t="shared" si="47"/>
        <v>0</v>
      </c>
      <c r="L74" s="123">
        <f t="shared" si="47"/>
        <v>0</v>
      </c>
      <c r="M74" s="123">
        <f t="shared" si="47"/>
        <v>0</v>
      </c>
      <c r="N74" s="123">
        <f t="shared" si="47"/>
        <v>0</v>
      </c>
      <c r="O74" s="123">
        <f t="shared" si="47"/>
        <v>0</v>
      </c>
      <c r="P74" s="123">
        <v>0.135</v>
      </c>
      <c r="Q74" s="123">
        <v>0.09</v>
      </c>
      <c r="R74" s="123">
        <v>0.1</v>
      </c>
      <c r="S74" s="123">
        <f t="shared" ref="S74:U74" si="48">R74</f>
        <v>0.1</v>
      </c>
      <c r="T74" s="123">
        <f t="shared" si="48"/>
        <v>0.1</v>
      </c>
      <c r="U74" s="123">
        <f t="shared" si="48"/>
        <v>0.1</v>
      </c>
      <c r="V74" s="166"/>
      <c r="W74" s="38"/>
      <c r="Y74" s="167"/>
      <c r="Z74" s="168"/>
      <c r="AA74" s="167"/>
      <c r="AB74" s="167"/>
      <c r="AC74" s="167"/>
      <c r="AD74" s="167"/>
      <c r="AE74" s="167"/>
      <c r="AF74" s="167"/>
      <c r="AG74" s="167"/>
      <c r="AH74" s="167"/>
      <c r="AI74" s="167"/>
      <c r="AJ74" s="167"/>
      <c r="AK74" s="167"/>
      <c r="AL74" s="167"/>
      <c r="AM74" s="167"/>
      <c r="AN74" s="167"/>
      <c r="AO74" s="167"/>
      <c r="AP74" s="167"/>
      <c r="AQ74" s="167"/>
    </row>
    <row r="75" ht="15.75" customHeight="1">
      <c r="A75" s="142"/>
      <c r="B75" s="142" t="s">
        <v>59</v>
      </c>
      <c r="C75" s="142"/>
      <c r="D75" s="143"/>
      <c r="E75" s="143"/>
      <c r="F75" s="143"/>
      <c r="G75" s="143"/>
      <c r="H75" s="143"/>
      <c r="I75" s="143"/>
      <c r="J75" s="169"/>
      <c r="K75" s="169"/>
      <c r="L75" s="169"/>
      <c r="M75" s="169"/>
      <c r="N75" s="169"/>
      <c r="O75" s="169"/>
      <c r="P75" s="144">
        <f>O71*P74</f>
        <v>2.007694941</v>
      </c>
      <c r="Q75" s="144">
        <f t="shared" ref="Q75:U75" si="49">P72*Q74</f>
        <v>2.205969715</v>
      </c>
      <c r="R75" s="144">
        <f t="shared" si="49"/>
        <v>2.405530163</v>
      </c>
      <c r="S75" s="144">
        <f t="shared" si="49"/>
        <v>2.649008089</v>
      </c>
      <c r="T75" s="144">
        <f t="shared" si="49"/>
        <v>2.945410096</v>
      </c>
      <c r="U75" s="144">
        <f t="shared" si="49"/>
        <v>3.250327478</v>
      </c>
      <c r="V75" s="170"/>
      <c r="W75" s="32">
        <f>RRI(5,P75,U75)</f>
        <v>0.1011484681</v>
      </c>
      <c r="Y75" s="33">
        <f>RRI(4,Q75,U75)</f>
        <v>0.1017470426</v>
      </c>
      <c r="Z75" s="34"/>
      <c r="AA75" s="171"/>
      <c r="AB75" s="171"/>
      <c r="AC75" s="171"/>
      <c r="AD75" s="171"/>
      <c r="AE75" s="171"/>
      <c r="AF75" s="171"/>
      <c r="AG75" s="171"/>
      <c r="AH75" s="171"/>
      <c r="AI75" s="171"/>
      <c r="AJ75" s="171"/>
      <c r="AK75" s="171"/>
      <c r="AL75" s="171"/>
      <c r="AM75" s="171"/>
      <c r="AN75" s="171"/>
      <c r="AO75" s="171"/>
      <c r="AP75" s="171"/>
      <c r="AQ75" s="171"/>
    </row>
    <row r="76" ht="15.75" customHeight="1">
      <c r="A76" s="16"/>
      <c r="B76" s="16"/>
      <c r="C76" s="16"/>
      <c r="D76" s="36"/>
      <c r="E76" s="36"/>
      <c r="F76" s="36"/>
      <c r="G76" s="36"/>
      <c r="H76" s="36"/>
      <c r="I76" s="36"/>
      <c r="J76" s="36"/>
      <c r="K76" s="17"/>
      <c r="L76" s="17"/>
      <c r="M76" s="17"/>
      <c r="N76" s="17"/>
      <c r="O76" s="17"/>
      <c r="P76" s="17"/>
      <c r="Q76" s="17"/>
      <c r="R76" s="17"/>
      <c r="S76" s="17"/>
      <c r="T76" s="17"/>
      <c r="U76" s="17"/>
      <c r="V76" s="8"/>
    </row>
    <row r="77" ht="15.75" customHeight="1">
      <c r="A77" s="172"/>
      <c r="B77" s="173" t="s">
        <v>60</v>
      </c>
      <c r="C77" s="174"/>
      <c r="D77" s="175"/>
      <c r="E77" s="175"/>
      <c r="F77" s="175"/>
      <c r="G77" s="175"/>
      <c r="H77" s="175"/>
      <c r="I77" s="175"/>
      <c r="J77" s="175"/>
      <c r="K77" s="175"/>
      <c r="L77" s="175"/>
      <c r="M77" s="175"/>
      <c r="N77" s="175"/>
      <c r="O77" s="175"/>
      <c r="P77" s="175"/>
      <c r="Q77" s="175"/>
      <c r="R77" s="175"/>
      <c r="S77" s="175"/>
      <c r="T77" s="175"/>
      <c r="U77" s="175"/>
      <c r="V77" s="8"/>
    </row>
    <row r="78" ht="15.75" customHeight="1" outlineLevel="1">
      <c r="A78" s="16"/>
      <c r="B78" s="16" t="s">
        <v>61</v>
      </c>
      <c r="C78" s="16"/>
      <c r="D78" s="36"/>
      <c r="E78" s="36"/>
      <c r="F78" s="36"/>
      <c r="G78" s="36"/>
      <c r="H78" s="36"/>
      <c r="I78" s="36"/>
      <c r="J78" s="37">
        <f t="shared" ref="J78:P78" si="50">J20/J7</f>
        <v>-0.1675382356</v>
      </c>
      <c r="K78" s="37">
        <f t="shared" si="50"/>
        <v>-0.1806300126</v>
      </c>
      <c r="L78" s="37">
        <f t="shared" si="50"/>
        <v>-0.1941720468</v>
      </c>
      <c r="M78" s="37">
        <f t="shared" si="50"/>
        <v>-0.1920562372</v>
      </c>
      <c r="N78" s="37">
        <f t="shared" si="50"/>
        <v>-0.2165270262</v>
      </c>
      <c r="O78" s="37">
        <f t="shared" si="50"/>
        <v>-0.1924285778</v>
      </c>
      <c r="P78" s="37">
        <f t="shared" si="50"/>
        <v>-0.1831599808</v>
      </c>
      <c r="Q78" s="37">
        <v>-0.19</v>
      </c>
      <c r="R78" s="37">
        <f t="shared" ref="R78:U78" si="51">Q78</f>
        <v>-0.19</v>
      </c>
      <c r="S78" s="37">
        <f t="shared" si="51"/>
        <v>-0.19</v>
      </c>
      <c r="T78" s="37">
        <f t="shared" si="51"/>
        <v>-0.19</v>
      </c>
      <c r="U78" s="37">
        <f t="shared" si="51"/>
        <v>-0.19</v>
      </c>
      <c r="V78" s="8"/>
    </row>
    <row r="79" ht="15.75" customHeight="1" outlineLevel="1">
      <c r="A79" s="176"/>
      <c r="B79" s="176" t="s">
        <v>62</v>
      </c>
      <c r="C79" s="176"/>
      <c r="D79" s="36"/>
      <c r="E79" s="36"/>
      <c r="F79" s="36"/>
      <c r="G79" s="36"/>
      <c r="H79" s="36"/>
      <c r="I79" s="36"/>
      <c r="J79" s="37">
        <f t="shared" ref="J79:P79" si="52">J24/J7</f>
        <v>-0.2023174182</v>
      </c>
      <c r="K79" s="37">
        <f t="shared" si="52"/>
        <v>-0.2169964779</v>
      </c>
      <c r="L79" s="37">
        <f t="shared" si="52"/>
        <v>-0.2111906008</v>
      </c>
      <c r="M79" s="37">
        <f t="shared" si="52"/>
        <v>-0.202426884</v>
      </c>
      <c r="N79" s="37">
        <f t="shared" si="52"/>
        <v>-0.101330086</v>
      </c>
      <c r="O79" s="37">
        <f t="shared" si="52"/>
        <v>-0.07896843635</v>
      </c>
      <c r="P79" s="37">
        <f t="shared" si="52"/>
        <v>-0.05890541699</v>
      </c>
      <c r="Q79" s="37">
        <v>-0.07</v>
      </c>
      <c r="R79" s="37">
        <f t="shared" ref="R79:U79" si="53">Q79</f>
        <v>-0.07</v>
      </c>
      <c r="S79" s="37">
        <f t="shared" si="53"/>
        <v>-0.07</v>
      </c>
      <c r="T79" s="37">
        <f t="shared" si="53"/>
        <v>-0.07</v>
      </c>
      <c r="U79" s="37">
        <f t="shared" si="53"/>
        <v>-0.07</v>
      </c>
      <c r="V79" s="8"/>
    </row>
    <row r="80" ht="15.75" customHeight="1" outlineLevel="1">
      <c r="A80" s="11"/>
      <c r="B80" s="11" t="s">
        <v>63</v>
      </c>
      <c r="C80" s="177"/>
      <c r="D80" s="36"/>
      <c r="E80" s="36"/>
      <c r="F80" s="36"/>
      <c r="G80" s="36"/>
      <c r="H80" s="36"/>
      <c r="I80" s="36"/>
      <c r="J80" s="37">
        <f t="shared" ref="J80:O80" si="54">J25/J7</f>
        <v>0</v>
      </c>
      <c r="K80" s="37">
        <f t="shared" si="54"/>
        <v>0</v>
      </c>
      <c r="L80" s="37">
        <f t="shared" si="54"/>
        <v>0</v>
      </c>
      <c r="M80" s="37">
        <f t="shared" si="54"/>
        <v>0</v>
      </c>
      <c r="N80" s="37">
        <f t="shared" si="54"/>
        <v>0</v>
      </c>
      <c r="O80" s="37">
        <f t="shared" si="54"/>
        <v>0</v>
      </c>
      <c r="P80" s="37">
        <f t="shared" ref="P80:U80" si="55">O80</f>
        <v>0</v>
      </c>
      <c r="Q80" s="37">
        <f t="shared" si="55"/>
        <v>0</v>
      </c>
      <c r="R80" s="37">
        <f t="shared" si="55"/>
        <v>0</v>
      </c>
      <c r="S80" s="37">
        <f t="shared" si="55"/>
        <v>0</v>
      </c>
      <c r="T80" s="37">
        <f t="shared" si="55"/>
        <v>0</v>
      </c>
      <c r="U80" s="37">
        <f t="shared" si="55"/>
        <v>0</v>
      </c>
      <c r="V80" s="8"/>
    </row>
    <row r="81" ht="15.75" customHeight="1" outlineLevel="1">
      <c r="A81" s="11"/>
      <c r="B81" s="11" t="s">
        <v>26</v>
      </c>
      <c r="D81" s="36"/>
      <c r="E81" s="36"/>
      <c r="F81" s="36"/>
      <c r="G81" s="36"/>
      <c r="H81" s="36"/>
      <c r="I81" s="36"/>
      <c r="J81" s="37">
        <f t="shared" ref="J81:P81" si="56">J26/J7</f>
        <v>-0.1839786525</v>
      </c>
      <c r="K81" s="37">
        <f t="shared" si="56"/>
        <v>-0.1923702562</v>
      </c>
      <c r="L81" s="37">
        <f t="shared" si="56"/>
        <v>-0.2145873321</v>
      </c>
      <c r="M81" s="37">
        <f t="shared" si="56"/>
        <v>-0.2090664722</v>
      </c>
      <c r="N81" s="37">
        <f t="shared" si="56"/>
        <v>-0.2285586876</v>
      </c>
      <c r="O81" s="37">
        <f t="shared" si="56"/>
        <v>-0.1876250908</v>
      </c>
      <c r="P81" s="37">
        <f t="shared" si="56"/>
        <v>-0.1709472891</v>
      </c>
      <c r="Q81" s="37">
        <v>-0.2</v>
      </c>
      <c r="R81" s="37">
        <v>-0.195</v>
      </c>
      <c r="S81" s="37">
        <v>-0.193</v>
      </c>
      <c r="T81" s="37">
        <v>-0.19</v>
      </c>
      <c r="U81" s="37">
        <f>T81</f>
        <v>-0.19</v>
      </c>
      <c r="V81" s="8"/>
    </row>
    <row r="82" ht="15.75" customHeight="1" outlineLevel="1">
      <c r="A82" s="11"/>
      <c r="B82" s="11" t="s">
        <v>64</v>
      </c>
      <c r="D82" s="36"/>
      <c r="E82" s="36"/>
      <c r="F82" s="36"/>
      <c r="G82" s="36"/>
      <c r="H82" s="36"/>
      <c r="I82" s="36"/>
      <c r="J82" s="37">
        <f t="shared" ref="J82:P82" si="57">J27/J7</f>
        <v>0</v>
      </c>
      <c r="K82" s="37">
        <f t="shared" si="57"/>
        <v>0</v>
      </c>
      <c r="L82" s="37">
        <f t="shared" si="57"/>
        <v>0</v>
      </c>
      <c r="M82" s="37">
        <f t="shared" si="57"/>
        <v>0</v>
      </c>
      <c r="N82" s="37">
        <f t="shared" si="57"/>
        <v>-0.07448824705</v>
      </c>
      <c r="O82" s="37">
        <f t="shared" si="57"/>
        <v>-0.08286015033</v>
      </c>
      <c r="P82" s="37">
        <f t="shared" si="57"/>
        <v>-0.08478975812</v>
      </c>
      <c r="Q82" s="37">
        <v>-0.11</v>
      </c>
      <c r="R82" s="37">
        <f t="shared" ref="R82:U82" si="58">Q82</f>
        <v>-0.11</v>
      </c>
      <c r="S82" s="37">
        <f t="shared" si="58"/>
        <v>-0.11</v>
      </c>
      <c r="T82" s="37">
        <f t="shared" si="58"/>
        <v>-0.11</v>
      </c>
      <c r="U82" s="37">
        <f t="shared" si="58"/>
        <v>-0.11</v>
      </c>
      <c r="V82" s="8"/>
    </row>
    <row r="83" ht="15.75" customHeight="1" outlineLevel="1">
      <c r="A83" s="177"/>
      <c r="B83" s="177" t="s">
        <v>65</v>
      </c>
      <c r="C83" s="177"/>
      <c r="D83" s="36"/>
      <c r="E83" s="36"/>
      <c r="F83" s="36"/>
      <c r="G83" s="36"/>
      <c r="H83" s="36"/>
      <c r="I83" s="36"/>
      <c r="J83" s="37">
        <f t="shared" ref="J83:P83" si="59">J28/J7</f>
        <v>0</v>
      </c>
      <c r="K83" s="37">
        <f t="shared" si="59"/>
        <v>0</v>
      </c>
      <c r="L83" s="37">
        <f t="shared" si="59"/>
        <v>0</v>
      </c>
      <c r="M83" s="37">
        <f t="shared" si="59"/>
        <v>0</v>
      </c>
      <c r="N83" s="37">
        <f t="shared" si="59"/>
        <v>-0.1308818359</v>
      </c>
      <c r="O83" s="37">
        <f t="shared" si="59"/>
        <v>-0.08597352152</v>
      </c>
      <c r="P83" s="37">
        <f t="shared" si="59"/>
        <v>-0.0686500386</v>
      </c>
      <c r="Q83" s="37">
        <f t="shared" ref="Q83:U83" si="60">P83</f>
        <v>-0.0686500386</v>
      </c>
      <c r="R83" s="37">
        <f t="shared" si="60"/>
        <v>-0.0686500386</v>
      </c>
      <c r="S83" s="37">
        <f t="shared" si="60"/>
        <v>-0.0686500386</v>
      </c>
      <c r="T83" s="37">
        <f t="shared" si="60"/>
        <v>-0.0686500386</v>
      </c>
      <c r="U83" s="37">
        <f t="shared" si="60"/>
        <v>-0.0686500386</v>
      </c>
      <c r="V83" s="179"/>
    </row>
    <row r="84" ht="15.75" customHeight="1" outlineLevel="1">
      <c r="A84" s="16"/>
      <c r="B84" s="16" t="s">
        <v>66</v>
      </c>
      <c r="C84" s="16"/>
      <c r="D84" s="36"/>
      <c r="E84" s="36"/>
      <c r="F84" s="36"/>
      <c r="G84" s="36"/>
      <c r="H84" s="36"/>
      <c r="I84" s="36"/>
      <c r="J84" s="37">
        <f t="shared" ref="J84:P84" si="61">J49/J7</f>
        <v>0</v>
      </c>
      <c r="K84" s="37">
        <f t="shared" si="61"/>
        <v>-0.07072435888</v>
      </c>
      <c r="L84" s="37">
        <f t="shared" si="61"/>
        <v>0</v>
      </c>
      <c r="M84" s="37">
        <f t="shared" si="61"/>
        <v>0</v>
      </c>
      <c r="N84" s="37">
        <f t="shared" si="61"/>
        <v>-0.04337572572</v>
      </c>
      <c r="O84" s="37">
        <f t="shared" si="61"/>
        <v>0</v>
      </c>
      <c r="P84" s="37">
        <f t="shared" si="61"/>
        <v>0</v>
      </c>
      <c r="Q84" s="37"/>
      <c r="R84" s="37"/>
      <c r="S84" s="37"/>
      <c r="T84" s="37"/>
      <c r="U84" s="37"/>
      <c r="V84" s="179"/>
    </row>
    <row r="85" ht="15.75" customHeight="1" outlineLevel="1">
      <c r="A85" s="16"/>
      <c r="B85" s="16" t="s">
        <v>67</v>
      </c>
      <c r="C85" s="16"/>
      <c r="D85" s="36"/>
      <c r="E85" s="36"/>
      <c r="F85" s="36"/>
      <c r="G85" s="36"/>
      <c r="H85" s="36"/>
      <c r="I85" s="36"/>
      <c r="J85" s="37">
        <f t="shared" ref="J85:P85" si="62">J52/J50</f>
        <v>-0.1281100903</v>
      </c>
      <c r="K85" s="37">
        <f t="shared" si="62"/>
        <v>-0.2549975818</v>
      </c>
      <c r="L85" s="37">
        <f t="shared" si="62"/>
        <v>-0.1215792646</v>
      </c>
      <c r="M85" s="37">
        <f t="shared" si="62"/>
        <v>-0.1673716268</v>
      </c>
      <c r="N85" s="37">
        <f t="shared" si="62"/>
        <v>-0.232113351</v>
      </c>
      <c r="O85" s="37">
        <f t="shared" si="62"/>
        <v>-0.1756346462</v>
      </c>
      <c r="P85" s="37">
        <f t="shared" si="62"/>
        <v>-0.1175013798</v>
      </c>
      <c r="Q85" s="37">
        <v>-0.13</v>
      </c>
      <c r="R85" s="37">
        <f t="shared" ref="R85:U85" si="63">Q85</f>
        <v>-0.13</v>
      </c>
      <c r="S85" s="37">
        <f t="shared" si="63"/>
        <v>-0.13</v>
      </c>
      <c r="T85" s="37">
        <f t="shared" si="63"/>
        <v>-0.13</v>
      </c>
      <c r="U85" s="37">
        <f t="shared" si="63"/>
        <v>-0.13</v>
      </c>
      <c r="V85" s="179"/>
    </row>
    <row r="86" ht="15.75" customHeight="1" outlineLevel="1">
      <c r="A86" s="16"/>
      <c r="B86" s="16" t="s">
        <v>68</v>
      </c>
      <c r="C86" s="16"/>
      <c r="D86" s="36"/>
      <c r="E86" s="36"/>
      <c r="F86" s="36"/>
      <c r="G86" s="36"/>
      <c r="H86" s="36"/>
      <c r="I86" s="36"/>
      <c r="J86" s="37">
        <f t="shared" ref="J86:O86" si="64">J45/J7</f>
        <v>-0.003653425982</v>
      </c>
      <c r="K86" s="37">
        <f t="shared" si="64"/>
        <v>-0.001103299999</v>
      </c>
      <c r="L86" s="37">
        <f t="shared" si="64"/>
        <v>-0.001896120514</v>
      </c>
      <c r="M86" s="37">
        <f t="shared" si="64"/>
        <v>0.0005935774915</v>
      </c>
      <c r="N86" s="37">
        <f t="shared" si="64"/>
        <v>0.0003944807005</v>
      </c>
      <c r="O86" s="37">
        <f t="shared" si="64"/>
        <v>-0.003076307245</v>
      </c>
      <c r="P86" s="37">
        <f t="shared" ref="P86:U86" si="65">(SUM(J86:O86))/6</f>
        <v>-0.001456849258</v>
      </c>
      <c r="Q86" s="37">
        <f t="shared" si="65"/>
        <v>-0.001090753137</v>
      </c>
      <c r="R86" s="37">
        <f t="shared" si="65"/>
        <v>-0.001088661994</v>
      </c>
      <c r="S86" s="37">
        <f t="shared" si="65"/>
        <v>-0.0009540855737</v>
      </c>
      <c r="T86" s="37">
        <f t="shared" si="65"/>
        <v>-0.001212029418</v>
      </c>
      <c r="U86" s="37">
        <f t="shared" si="65"/>
        <v>-0.001479781104</v>
      </c>
      <c r="V86" s="179"/>
    </row>
    <row r="87" ht="15.75" customHeight="1" outlineLevel="1">
      <c r="A87" s="16"/>
      <c r="B87" s="16" t="s">
        <v>69</v>
      </c>
      <c r="C87" s="16"/>
      <c r="D87" s="36"/>
      <c r="E87" s="36"/>
      <c r="F87" s="36"/>
      <c r="G87" s="36"/>
      <c r="H87" s="36"/>
      <c r="I87" s="36"/>
      <c r="J87" s="179"/>
      <c r="K87" s="37">
        <f t="shared" ref="K87:O87" si="66">K60/K57</f>
        <v>0</v>
      </c>
      <c r="L87" s="37">
        <f t="shared" si="66"/>
        <v>0</v>
      </c>
      <c r="M87" s="37">
        <f t="shared" si="66"/>
        <v>0</v>
      </c>
      <c r="N87" s="37">
        <f t="shared" si="66"/>
        <v>0</v>
      </c>
      <c r="O87" s="37">
        <f t="shared" si="66"/>
        <v>0</v>
      </c>
      <c r="P87" s="37">
        <f t="shared" ref="P87:U87" si="67">O87</f>
        <v>0</v>
      </c>
      <c r="Q87" s="37">
        <f t="shared" si="67"/>
        <v>0</v>
      </c>
      <c r="R87" s="37">
        <f t="shared" si="67"/>
        <v>0</v>
      </c>
      <c r="S87" s="37">
        <f t="shared" si="67"/>
        <v>0</v>
      </c>
      <c r="T87" s="37">
        <f t="shared" si="67"/>
        <v>0</v>
      </c>
      <c r="U87" s="37">
        <f t="shared" si="67"/>
        <v>0</v>
      </c>
      <c r="V87" s="179"/>
    </row>
    <row r="88" ht="15.75" customHeight="1" outlineLevel="1">
      <c r="A88" s="16"/>
      <c r="B88" s="16" t="s">
        <v>70</v>
      </c>
      <c r="C88" s="16"/>
      <c r="D88" s="36"/>
      <c r="E88" s="36"/>
      <c r="F88" s="36"/>
      <c r="G88" s="36"/>
      <c r="H88" s="36"/>
      <c r="I88" s="36"/>
      <c r="J88" s="179">
        <f t="shared" ref="J88:U88" si="68">J37</f>
        <v>0.4461656936</v>
      </c>
      <c r="K88" s="37">
        <f t="shared" si="68"/>
        <v>0.4100032533</v>
      </c>
      <c r="L88" s="37">
        <f t="shared" si="68"/>
        <v>0.3800500204</v>
      </c>
      <c r="M88" s="37">
        <f t="shared" si="68"/>
        <v>0.3964504066</v>
      </c>
      <c r="N88" s="37">
        <f t="shared" si="68"/>
        <v>0.2482141173</v>
      </c>
      <c r="O88" s="37">
        <f t="shared" si="68"/>
        <v>0.3458065855</v>
      </c>
      <c r="P88" s="37">
        <f t="shared" si="68"/>
        <v>0.421760354</v>
      </c>
      <c r="Q88" s="37">
        <f t="shared" si="68"/>
        <v>0.3620302349</v>
      </c>
      <c r="R88" s="37">
        <f t="shared" si="68"/>
        <v>0.3774537101</v>
      </c>
      <c r="S88" s="37">
        <f t="shared" si="68"/>
        <v>0.3789206185</v>
      </c>
      <c r="T88" s="37">
        <f t="shared" si="68"/>
        <v>0.3808350927</v>
      </c>
      <c r="U88" s="37">
        <f t="shared" si="68"/>
        <v>0.3797300181</v>
      </c>
      <c r="V88" s="8"/>
    </row>
    <row r="89" ht="15.75" customHeight="1" outlineLevel="1">
      <c r="A89" s="16"/>
      <c r="B89" s="16" t="s">
        <v>71</v>
      </c>
      <c r="C89" s="16"/>
      <c r="D89" s="36"/>
      <c r="E89" s="36"/>
      <c r="F89" s="36"/>
      <c r="G89" s="36"/>
      <c r="H89" s="36"/>
      <c r="I89" s="36"/>
      <c r="J89" s="36"/>
      <c r="K89" s="180">
        <f>(K68/J68)</f>
        <v>0.984594317</v>
      </c>
      <c r="L89" s="180">
        <f t="shared" ref="L89:U89" si="69">L68/K68</f>
        <v>1.004172462</v>
      </c>
      <c r="M89" s="180">
        <f t="shared" si="69"/>
        <v>0.9899584488</v>
      </c>
      <c r="N89" s="180">
        <f t="shared" si="69"/>
        <v>0.9450856943</v>
      </c>
      <c r="O89" s="180">
        <f t="shared" si="69"/>
        <v>0.9729829756</v>
      </c>
      <c r="P89" s="180">
        <f t="shared" si="69"/>
        <v>0.9942944085</v>
      </c>
      <c r="Q89" s="180">
        <f t="shared" si="69"/>
        <v>0.9713083397</v>
      </c>
      <c r="R89" s="180">
        <f t="shared" si="69"/>
        <v>0.9818220377</v>
      </c>
      <c r="S89" s="180">
        <f t="shared" si="69"/>
        <v>0.9828079471</v>
      </c>
      <c r="T89" s="180">
        <f t="shared" si="69"/>
        <v>0.9836733962</v>
      </c>
      <c r="U89" s="180">
        <f t="shared" si="69"/>
        <v>0.9844397631</v>
      </c>
      <c r="V89" s="8"/>
    </row>
    <row r="90" ht="15.75" customHeight="1">
      <c r="A90" s="181"/>
      <c r="B90" s="181"/>
      <c r="C90" s="181"/>
      <c r="D90" s="181"/>
      <c r="E90" s="181"/>
      <c r="F90" s="181"/>
      <c r="G90" s="181"/>
      <c r="H90" s="181"/>
      <c r="I90" s="181"/>
      <c r="J90" s="181"/>
      <c r="K90" s="181"/>
      <c r="L90" s="181"/>
      <c r="M90" s="181"/>
      <c r="N90" s="181"/>
      <c r="O90" s="181"/>
      <c r="P90" s="181"/>
      <c r="Q90" s="181"/>
      <c r="R90" s="181"/>
      <c r="S90" s="181"/>
      <c r="T90" s="181"/>
      <c r="U90" s="181"/>
      <c r="V90" s="8"/>
    </row>
    <row r="91" ht="15.75" customHeight="1">
      <c r="A91" s="182"/>
      <c r="B91" s="183" t="s">
        <v>72</v>
      </c>
      <c r="C91" s="15"/>
      <c r="D91" s="15"/>
      <c r="E91" s="15"/>
      <c r="F91" s="15"/>
      <c r="G91" s="15"/>
      <c r="H91" s="15"/>
      <c r="I91" s="15"/>
      <c r="J91" s="15"/>
      <c r="K91" s="15"/>
      <c r="L91" s="15"/>
      <c r="M91" s="15"/>
      <c r="N91" s="15"/>
      <c r="O91" s="15"/>
      <c r="P91" s="15"/>
      <c r="Q91" s="15"/>
      <c r="R91" s="15"/>
      <c r="S91" s="15"/>
      <c r="T91" s="182"/>
      <c r="U91" s="182"/>
      <c r="V91" s="23" t="s">
        <v>11</v>
      </c>
    </row>
    <row r="92" ht="15.75" customHeight="1">
      <c r="A92" s="16"/>
      <c r="B92" s="16"/>
      <c r="C92" s="16"/>
      <c r="D92" s="36"/>
      <c r="E92" s="36"/>
      <c r="F92" s="36"/>
      <c r="G92" s="36"/>
      <c r="H92" s="36"/>
      <c r="I92" s="36"/>
      <c r="J92" s="36"/>
      <c r="K92" s="36"/>
      <c r="L92" s="36"/>
      <c r="M92" s="36"/>
      <c r="N92" s="36"/>
      <c r="O92" s="36"/>
      <c r="P92" s="36"/>
      <c r="Q92" s="36"/>
      <c r="R92" s="36"/>
      <c r="S92" s="36"/>
      <c r="T92" s="36"/>
      <c r="U92" s="36"/>
      <c r="V92" s="8"/>
    </row>
    <row r="93" ht="15.75" customHeight="1">
      <c r="A93" s="16"/>
      <c r="B93" s="16"/>
      <c r="C93" s="16"/>
      <c r="D93" s="36"/>
      <c r="E93" s="36"/>
      <c r="F93" s="36"/>
      <c r="G93" s="36"/>
      <c r="H93" s="36"/>
      <c r="I93" s="36"/>
      <c r="J93" s="36"/>
      <c r="K93" s="36"/>
      <c r="L93" s="36"/>
      <c r="M93" s="36"/>
      <c r="N93" s="36"/>
      <c r="O93" s="36"/>
      <c r="P93" s="36"/>
      <c r="Q93" s="36"/>
      <c r="R93" s="36"/>
      <c r="S93" s="36"/>
      <c r="T93" s="36"/>
      <c r="U93" s="36"/>
      <c r="V93" s="8"/>
    </row>
    <row r="94" ht="15.75" customHeight="1">
      <c r="A94" s="1"/>
      <c r="B94" s="18"/>
      <c r="C94" s="18"/>
      <c r="D94" s="19"/>
      <c r="E94" s="20">
        <v>2013.0</v>
      </c>
      <c r="F94" s="20">
        <v>2014.0</v>
      </c>
      <c r="G94" s="20">
        <v>2015.0</v>
      </c>
      <c r="H94" s="20">
        <v>2016.0</v>
      </c>
      <c r="I94" s="20">
        <v>2017.0</v>
      </c>
      <c r="J94" s="20">
        <v>2018.0</v>
      </c>
      <c r="K94" s="21">
        <v>2019.0</v>
      </c>
      <c r="L94" s="21">
        <v>2020.0</v>
      </c>
      <c r="M94" s="21">
        <v>2021.0</v>
      </c>
      <c r="N94" s="21">
        <v>2022.0</v>
      </c>
      <c r="O94" s="21">
        <v>2023.0</v>
      </c>
      <c r="P94" s="21">
        <v>2024.0</v>
      </c>
      <c r="Q94" s="22" t="s">
        <v>6</v>
      </c>
      <c r="R94" s="22" t="s">
        <v>7</v>
      </c>
      <c r="S94" s="22" t="s">
        <v>8</v>
      </c>
      <c r="T94" s="22" t="s">
        <v>9</v>
      </c>
      <c r="U94" s="22" t="s">
        <v>10</v>
      </c>
      <c r="V94" s="8"/>
      <c r="W94" s="184" t="s">
        <v>73</v>
      </c>
      <c r="X94" s="185"/>
    </row>
    <row r="95" ht="15.75" customHeight="1">
      <c r="A95" s="82"/>
      <c r="B95" s="186" t="s">
        <v>74</v>
      </c>
      <c r="C95" s="187"/>
      <c r="D95" s="188"/>
      <c r="E95" s="188"/>
      <c r="F95" s="188"/>
      <c r="G95" s="188"/>
      <c r="H95" s="188"/>
      <c r="I95" s="188"/>
      <c r="J95" s="189">
        <v>41114.0</v>
      </c>
      <c r="K95" s="190">
        <v>54855.0</v>
      </c>
      <c r="L95" s="190">
        <v>61954.0</v>
      </c>
      <c r="M95" s="190">
        <v>47998.0</v>
      </c>
      <c r="N95" s="190">
        <v>40738.0</v>
      </c>
      <c r="O95" s="191">
        <v>65403.0</v>
      </c>
      <c r="P95" s="192">
        <v>77815.0</v>
      </c>
      <c r="Q95" s="192">
        <f t="shared" ref="Q95:U95" si="70">Q192</f>
        <v>50660.69389</v>
      </c>
      <c r="R95" s="193">
        <f t="shared" si="70"/>
        <v>48179.75756</v>
      </c>
      <c r="S95" s="194">
        <f t="shared" si="70"/>
        <v>50804.00818</v>
      </c>
      <c r="T95" s="194">
        <f t="shared" si="70"/>
        <v>58836.52554</v>
      </c>
      <c r="U95" s="195">
        <f t="shared" si="70"/>
        <v>72366.94294</v>
      </c>
      <c r="V95" s="83"/>
      <c r="W95" s="196"/>
      <c r="X95" s="196"/>
      <c r="Y95" s="196"/>
      <c r="Z95" s="196"/>
      <c r="AA95" s="196"/>
      <c r="AB95" s="196"/>
      <c r="AC95" s="196"/>
      <c r="AD95" s="196"/>
      <c r="AE95" s="196"/>
      <c r="AF95" s="196"/>
      <c r="AG95" s="196"/>
      <c r="AH95" s="196"/>
      <c r="AI95" s="196"/>
      <c r="AJ95" s="196"/>
      <c r="AK95" s="196"/>
      <c r="AL95" s="196"/>
      <c r="AM95" s="196"/>
      <c r="AN95" s="196"/>
      <c r="AO95" s="196"/>
      <c r="AP95" s="196"/>
      <c r="AQ95" s="196"/>
    </row>
    <row r="96" ht="15.75" customHeight="1" outlineLevel="1">
      <c r="A96" s="74"/>
      <c r="B96" s="74" t="s">
        <v>75</v>
      </c>
      <c r="C96" s="74"/>
      <c r="D96" s="77"/>
      <c r="E96" s="77"/>
      <c r="F96" s="77"/>
      <c r="G96" s="77"/>
      <c r="H96" s="77"/>
      <c r="I96" s="77"/>
      <c r="J96" s="197">
        <v>7587.0</v>
      </c>
      <c r="K96" s="198">
        <v>9518.0</v>
      </c>
      <c r="L96" s="198">
        <v>11335.0</v>
      </c>
      <c r="M96" s="198">
        <v>14039.0</v>
      </c>
      <c r="N96" s="198">
        <v>13466.0</v>
      </c>
      <c r="O96" s="198">
        <v>16169.0</v>
      </c>
      <c r="P96" s="199">
        <v>16994.0</v>
      </c>
      <c r="Q96" s="199">
        <f t="shared" ref="Q96:U96" si="71">Q7*Q135</f>
        <v>18865.55695</v>
      </c>
      <c r="R96" s="199">
        <f t="shared" si="71"/>
        <v>20565.94007</v>
      </c>
      <c r="S96" s="199">
        <f t="shared" si="71"/>
        <v>22419.60596</v>
      </c>
      <c r="T96" s="199">
        <f t="shared" si="71"/>
        <v>24219.18327</v>
      </c>
      <c r="U96" s="199">
        <f t="shared" si="71"/>
        <v>26163.32765</v>
      </c>
      <c r="V96" s="83"/>
      <c r="W96" s="196"/>
      <c r="X96" s="196"/>
      <c r="Y96" s="196"/>
      <c r="Z96" s="196"/>
      <c r="AA96" s="196"/>
      <c r="AB96" s="196"/>
      <c r="AC96" s="196"/>
      <c r="AD96" s="196"/>
      <c r="AE96" s="196"/>
      <c r="AF96" s="196"/>
      <c r="AG96" s="196"/>
      <c r="AH96" s="196"/>
      <c r="AI96" s="196"/>
      <c r="AJ96" s="196"/>
      <c r="AK96" s="196"/>
      <c r="AL96" s="196"/>
      <c r="AM96" s="196"/>
      <c r="AN96" s="196"/>
      <c r="AO96" s="196"/>
      <c r="AP96" s="196"/>
      <c r="AQ96" s="196"/>
    </row>
    <row r="97" ht="15.75" customHeight="1" outlineLevel="1">
      <c r="A97" s="200"/>
      <c r="B97" s="201" t="s">
        <v>76</v>
      </c>
      <c r="C97" s="201"/>
      <c r="D97" s="202"/>
      <c r="E97" s="202"/>
      <c r="F97" s="202"/>
      <c r="G97" s="202"/>
      <c r="H97" s="202"/>
      <c r="I97" s="202"/>
      <c r="J97" s="197"/>
      <c r="K97" s="198"/>
      <c r="L97" s="198"/>
      <c r="M97" s="198"/>
      <c r="N97" s="198"/>
      <c r="O97" s="198"/>
      <c r="P97" s="203">
        <f t="shared" ref="P97:U97" si="72">P7*P136</f>
        <v>0</v>
      </c>
      <c r="Q97" s="203">
        <f t="shared" si="72"/>
        <v>0</v>
      </c>
      <c r="R97" s="203">
        <f t="shared" si="72"/>
        <v>0</v>
      </c>
      <c r="S97" s="203">
        <f t="shared" si="72"/>
        <v>0</v>
      </c>
      <c r="T97" s="203">
        <f t="shared" si="72"/>
        <v>0</v>
      </c>
      <c r="U97" s="203">
        <f t="shared" si="72"/>
        <v>0</v>
      </c>
      <c r="V97" s="204"/>
      <c r="W97" s="205"/>
      <c r="X97" s="196"/>
      <c r="Y97" s="196"/>
      <c r="Z97" s="196"/>
      <c r="AA97" s="196"/>
      <c r="AB97" s="196"/>
      <c r="AC97" s="196"/>
      <c r="AD97" s="196"/>
      <c r="AE97" s="196"/>
      <c r="AF97" s="196"/>
      <c r="AG97" s="196"/>
      <c r="AH97" s="196"/>
      <c r="AI97" s="196"/>
      <c r="AJ97" s="196"/>
      <c r="AK97" s="196"/>
      <c r="AL97" s="196"/>
      <c r="AM97" s="196"/>
      <c r="AN97" s="196"/>
      <c r="AO97" s="196"/>
      <c r="AP97" s="196"/>
      <c r="AQ97" s="196"/>
    </row>
    <row r="98" ht="15.75" customHeight="1" outlineLevel="1">
      <c r="A98" s="82"/>
      <c r="B98" s="206" t="s">
        <v>77</v>
      </c>
      <c r="C98" s="82"/>
      <c r="D98" s="83"/>
      <c r="E98" s="83"/>
      <c r="F98" s="83"/>
      <c r="G98" s="83"/>
      <c r="H98" s="83"/>
      <c r="I98" s="83"/>
      <c r="J98" s="149">
        <v>1769.0</v>
      </c>
      <c r="K98" s="85">
        <v>1844.0</v>
      </c>
      <c r="L98" s="85">
        <v>2140.0</v>
      </c>
      <c r="M98" s="85">
        <v>4480.0</v>
      </c>
      <c r="N98" s="85">
        <v>5051.0</v>
      </c>
      <c r="O98" s="85">
        <v>3694.0</v>
      </c>
      <c r="P98" s="199">
        <v>4883.0</v>
      </c>
      <c r="Q98" s="199">
        <f t="shared" ref="Q98:U98" si="73">Q7*Q137</f>
        <v>5420.767012</v>
      </c>
      <c r="R98" s="199">
        <f t="shared" si="73"/>
        <v>5909.349497</v>
      </c>
      <c r="S98" s="199">
        <f t="shared" si="73"/>
        <v>6441.975752</v>
      </c>
      <c r="T98" s="199">
        <f t="shared" si="73"/>
        <v>6959.06037</v>
      </c>
      <c r="U98" s="199">
        <f t="shared" si="73"/>
        <v>7517.684414</v>
      </c>
      <c r="V98" s="83"/>
      <c r="W98" s="196"/>
      <c r="X98" s="196"/>
      <c r="Y98" s="196"/>
      <c r="Z98" s="196"/>
      <c r="AA98" s="196"/>
      <c r="AB98" s="196"/>
      <c r="AC98" s="196"/>
      <c r="AD98" s="196"/>
      <c r="AE98" s="196"/>
      <c r="AF98" s="196"/>
      <c r="AG98" s="196"/>
      <c r="AH98" s="196"/>
      <c r="AI98" s="196"/>
      <c r="AJ98" s="196"/>
      <c r="AK98" s="196"/>
      <c r="AL98" s="196"/>
      <c r="AM98" s="196"/>
      <c r="AN98" s="196"/>
      <c r="AO98" s="196"/>
      <c r="AP98" s="196"/>
      <c r="AQ98" s="196"/>
    </row>
    <row r="99" ht="15.75" customHeight="1" outlineLevel="1">
      <c r="A99" s="74"/>
      <c r="B99" s="74" t="s">
        <v>78</v>
      </c>
      <c r="C99" s="74"/>
      <c r="D99" s="77"/>
      <c r="E99" s="77"/>
      <c r="F99" s="77"/>
      <c r="G99" s="77"/>
      <c r="H99" s="77"/>
      <c r="I99" s="77"/>
      <c r="J99" s="197">
        <v>820.0</v>
      </c>
      <c r="K99" s="198">
        <v>1363.0</v>
      </c>
      <c r="L99" s="198">
        <v>1331.0</v>
      </c>
      <c r="M99" s="198">
        <v>4083.0</v>
      </c>
      <c r="N99" s="198">
        <v>4990.0</v>
      </c>
      <c r="O99" s="198">
        <v>4849.0</v>
      </c>
      <c r="P99" s="199">
        <v>7687.0</v>
      </c>
      <c r="Q99" s="199">
        <f t="shared" ref="Q99:U99" si="74">Q7*Q138</f>
        <v>8533.572809</v>
      </c>
      <c r="R99" s="199">
        <f t="shared" si="74"/>
        <v>9302.717507</v>
      </c>
      <c r="S99" s="199">
        <f t="shared" si="74"/>
        <v>10141.19754</v>
      </c>
      <c r="T99" s="199">
        <f t="shared" si="74"/>
        <v>10955.21136</v>
      </c>
      <c r="U99" s="199">
        <f t="shared" si="74"/>
        <v>11834.61808</v>
      </c>
      <c r="V99" s="77"/>
      <c r="W99" s="79"/>
      <c r="X99" s="79"/>
      <c r="Y99" s="79"/>
      <c r="Z99" s="79"/>
      <c r="AA99" s="79"/>
      <c r="AB99" s="79"/>
      <c r="AC99" s="79"/>
      <c r="AD99" s="79"/>
      <c r="AE99" s="79"/>
      <c r="AF99" s="79"/>
      <c r="AG99" s="79"/>
      <c r="AH99" s="79"/>
      <c r="AI99" s="79"/>
      <c r="AJ99" s="79"/>
      <c r="AK99" s="79"/>
      <c r="AL99" s="79"/>
      <c r="AM99" s="79"/>
      <c r="AN99" s="79"/>
      <c r="AO99" s="79"/>
      <c r="AP99" s="79"/>
      <c r="AQ99" s="79"/>
    </row>
    <row r="100" ht="15.75" customHeight="1" outlineLevel="1">
      <c r="A100" s="82"/>
      <c r="B100" s="82" t="s">
        <v>79</v>
      </c>
      <c r="C100" s="82"/>
      <c r="D100" s="83"/>
      <c r="E100" s="83"/>
      <c r="F100" s="83"/>
      <c r="G100" s="83"/>
      <c r="H100" s="83"/>
      <c r="I100" s="83"/>
      <c r="J100" s="197">
        <v>1203.0</v>
      </c>
      <c r="K100" s="198">
        <v>1704.0</v>
      </c>
      <c r="L100" s="198">
        <v>2609.0</v>
      </c>
      <c r="M100" s="198">
        <v>3152.0</v>
      </c>
      <c r="N100" s="198">
        <v>4591.0</v>
      </c>
      <c r="O100" s="198">
        <v>6659.0</v>
      </c>
      <c r="P100" s="85">
        <v>6350.0</v>
      </c>
      <c r="Q100" s="85">
        <f t="shared" ref="Q100:U100" si="75">Q7*Q139</f>
        <v>7049.32839</v>
      </c>
      <c r="R100" s="85">
        <f t="shared" si="75"/>
        <v>7684.695742</v>
      </c>
      <c r="S100" s="85">
        <f t="shared" si="75"/>
        <v>8377.338936</v>
      </c>
      <c r="T100" s="85">
        <f t="shared" si="75"/>
        <v>9049.771319</v>
      </c>
      <c r="U100" s="85">
        <f t="shared" si="75"/>
        <v>9776.22282</v>
      </c>
      <c r="V100" s="83"/>
      <c r="W100" s="196"/>
      <c r="X100" s="196"/>
      <c r="Y100" s="196"/>
      <c r="Z100" s="196"/>
      <c r="AA100" s="196"/>
      <c r="AB100" s="196"/>
      <c r="AC100" s="196"/>
      <c r="AD100" s="196"/>
      <c r="AE100" s="196"/>
      <c r="AF100" s="196"/>
      <c r="AG100" s="196"/>
      <c r="AH100" s="196"/>
      <c r="AI100" s="196"/>
      <c r="AJ100" s="196"/>
      <c r="AK100" s="196"/>
      <c r="AL100" s="196"/>
      <c r="AM100" s="196"/>
      <c r="AN100" s="196"/>
      <c r="AO100" s="196"/>
      <c r="AP100" s="196"/>
      <c r="AQ100" s="196"/>
    </row>
    <row r="101" ht="15.75" customHeight="1">
      <c r="A101" s="142"/>
      <c r="B101" s="142" t="s">
        <v>80</v>
      </c>
      <c r="C101" s="142"/>
      <c r="D101" s="143"/>
      <c r="E101" s="143"/>
      <c r="F101" s="143"/>
      <c r="G101" s="143"/>
      <c r="H101" s="143"/>
      <c r="I101" s="143"/>
      <c r="J101" s="144">
        <f t="shared" ref="J101:U101" si="76">J96+J97+J98-J99-J100</f>
        <v>7333</v>
      </c>
      <c r="K101" s="144">
        <f t="shared" si="76"/>
        <v>8295</v>
      </c>
      <c r="L101" s="144">
        <f t="shared" si="76"/>
        <v>9535</v>
      </c>
      <c r="M101" s="144">
        <f t="shared" si="76"/>
        <v>11284</v>
      </c>
      <c r="N101" s="144">
        <f t="shared" si="76"/>
        <v>8936</v>
      </c>
      <c r="O101" s="144">
        <f t="shared" si="76"/>
        <v>8355</v>
      </c>
      <c r="P101" s="144">
        <f t="shared" si="76"/>
        <v>7840</v>
      </c>
      <c r="Q101" s="144">
        <f t="shared" si="76"/>
        <v>8703.422768</v>
      </c>
      <c r="R101" s="144">
        <f t="shared" si="76"/>
        <v>9487.876318</v>
      </c>
      <c r="S101" s="144">
        <f t="shared" si="76"/>
        <v>10343.04524</v>
      </c>
      <c r="T101" s="144">
        <f t="shared" si="76"/>
        <v>11173.26097</v>
      </c>
      <c r="U101" s="144">
        <f t="shared" si="76"/>
        <v>12070.17117</v>
      </c>
      <c r="V101" s="143"/>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row>
    <row r="102" ht="15.75" customHeight="1">
      <c r="A102" s="208"/>
      <c r="B102" s="208"/>
      <c r="C102" s="208" t="s">
        <v>81</v>
      </c>
      <c r="D102" s="209"/>
      <c r="E102" s="209"/>
      <c r="F102" s="209"/>
      <c r="G102" s="209"/>
      <c r="H102" s="209"/>
      <c r="I102" s="209"/>
      <c r="J102" s="210">
        <f t="shared" ref="J102:U102" si="77">J101/J7</f>
        <v>0.1313263369</v>
      </c>
      <c r="K102" s="210">
        <f t="shared" si="77"/>
        <v>0.1173317114</v>
      </c>
      <c r="L102" s="210">
        <f t="shared" si="77"/>
        <v>0.1109172338</v>
      </c>
      <c r="M102" s="210">
        <f t="shared" si="77"/>
        <v>0.09568469164</v>
      </c>
      <c r="N102" s="210">
        <f t="shared" si="77"/>
        <v>0.0766321639</v>
      </c>
      <c r="O102" s="210">
        <f t="shared" si="77"/>
        <v>0.06193384828</v>
      </c>
      <c r="P102" s="210">
        <f t="shared" si="77"/>
        <v>0.04765928475</v>
      </c>
      <c r="Q102" s="210">
        <f t="shared" si="77"/>
        <v>0.04765928475</v>
      </c>
      <c r="R102" s="210">
        <f t="shared" si="77"/>
        <v>0.04765928475</v>
      </c>
      <c r="S102" s="210">
        <f t="shared" si="77"/>
        <v>0.04765928475</v>
      </c>
      <c r="T102" s="210">
        <f t="shared" si="77"/>
        <v>0.04765928475</v>
      </c>
      <c r="U102" s="210">
        <f t="shared" si="77"/>
        <v>0.04765928475</v>
      </c>
      <c r="V102" s="211"/>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12"/>
    </row>
    <row r="103" ht="15.75" customHeight="1">
      <c r="A103" s="16"/>
      <c r="B103" s="16"/>
      <c r="C103" s="16"/>
      <c r="D103" s="36"/>
      <c r="E103" s="36"/>
      <c r="F103" s="36"/>
      <c r="G103" s="36"/>
      <c r="H103" s="36"/>
      <c r="I103" s="36"/>
      <c r="J103" s="213"/>
      <c r="K103" s="214"/>
      <c r="L103" s="214"/>
      <c r="M103" s="214"/>
      <c r="N103" s="214"/>
      <c r="O103" s="214"/>
      <c r="P103" s="214"/>
      <c r="Q103" s="214"/>
      <c r="R103" s="214"/>
      <c r="S103" s="214"/>
      <c r="T103" s="214"/>
      <c r="U103" s="214"/>
      <c r="V103" s="8"/>
    </row>
    <row r="104" ht="15.75" customHeight="1">
      <c r="A104" s="16"/>
      <c r="B104" s="16"/>
      <c r="C104" s="16"/>
      <c r="D104" s="36"/>
      <c r="E104" s="36"/>
      <c r="F104" s="36"/>
      <c r="G104" s="36"/>
      <c r="H104" s="36"/>
      <c r="I104" s="36"/>
      <c r="J104" s="213"/>
      <c r="K104" s="214"/>
      <c r="L104" s="214"/>
      <c r="M104" s="214"/>
      <c r="N104" s="214"/>
      <c r="O104" s="214"/>
      <c r="P104" s="214"/>
      <c r="Q104" s="214"/>
      <c r="R104" s="214"/>
      <c r="S104" s="214"/>
      <c r="T104" s="214"/>
      <c r="U104" s="214"/>
      <c r="V104" s="8"/>
    </row>
    <row r="105" ht="15.75" customHeight="1">
      <c r="A105" s="82"/>
      <c r="B105" s="215" t="s">
        <v>82</v>
      </c>
      <c r="C105" s="216"/>
      <c r="D105" s="217"/>
      <c r="E105" s="217"/>
      <c r="F105" s="217"/>
      <c r="G105" s="217"/>
      <c r="H105" s="217"/>
      <c r="I105" s="217"/>
      <c r="J105" s="217">
        <v>0.0</v>
      </c>
      <c r="K105" s="218">
        <v>10324.0</v>
      </c>
      <c r="L105" s="218">
        <v>10654.0</v>
      </c>
      <c r="M105" s="218">
        <v>13873.0</v>
      </c>
      <c r="N105" s="218">
        <v>16668.0</v>
      </c>
      <c r="O105" s="218">
        <v>19539.0</v>
      </c>
      <c r="P105" s="218">
        <v>28826.0</v>
      </c>
      <c r="Q105" s="218">
        <f t="shared" ref="Q105:U105" si="78">Q7*Q148</f>
        <v>32000.6205</v>
      </c>
      <c r="R105" s="218">
        <f t="shared" si="78"/>
        <v>34884.8881</v>
      </c>
      <c r="S105" s="218">
        <f t="shared" si="78"/>
        <v>38029.16097</v>
      </c>
      <c r="T105" s="218">
        <f t="shared" si="78"/>
        <v>41081.68631</v>
      </c>
      <c r="U105" s="219">
        <f t="shared" si="78"/>
        <v>44379.43291</v>
      </c>
      <c r="V105" s="83"/>
      <c r="W105" s="196"/>
      <c r="X105" s="196"/>
      <c r="Y105" s="196"/>
      <c r="Z105" s="196"/>
      <c r="AA105" s="196"/>
      <c r="AB105" s="196"/>
      <c r="AC105" s="196"/>
      <c r="AD105" s="196"/>
      <c r="AE105" s="196"/>
      <c r="AF105" s="196"/>
      <c r="AG105" s="196"/>
      <c r="AH105" s="196"/>
      <c r="AI105" s="196"/>
      <c r="AJ105" s="196"/>
      <c r="AK105" s="196"/>
      <c r="AL105" s="196"/>
      <c r="AM105" s="196"/>
      <c r="AN105" s="196"/>
      <c r="AO105" s="196"/>
      <c r="AP105" s="196"/>
      <c r="AQ105" s="196"/>
    </row>
    <row r="106" ht="15.75" customHeight="1">
      <c r="A106" s="82"/>
      <c r="B106" s="220" t="s">
        <v>83</v>
      </c>
      <c r="C106" s="221"/>
      <c r="D106" s="222"/>
      <c r="E106" s="222"/>
      <c r="F106" s="222"/>
      <c r="G106" s="222"/>
      <c r="H106" s="222"/>
      <c r="I106" s="222"/>
      <c r="J106" s="222">
        <v>500.0</v>
      </c>
      <c r="K106" s="223">
        <v>0.0</v>
      </c>
      <c r="L106" s="223">
        <v>0.0</v>
      </c>
      <c r="M106" s="223">
        <v>0.0</v>
      </c>
      <c r="N106" s="223">
        <v>9923.0</v>
      </c>
      <c r="O106" s="223">
        <v>18385.0</v>
      </c>
      <c r="P106" s="224">
        <v>20943.0</v>
      </c>
      <c r="Q106" s="224">
        <f t="shared" ref="Q106:U106" si="79">P106+Q180</f>
        <v>20243</v>
      </c>
      <c r="R106" s="225">
        <f t="shared" si="79"/>
        <v>19543</v>
      </c>
      <c r="S106" s="225">
        <f t="shared" si="79"/>
        <v>18843</v>
      </c>
      <c r="T106" s="225">
        <f t="shared" si="79"/>
        <v>18143</v>
      </c>
      <c r="U106" s="226">
        <f t="shared" si="79"/>
        <v>17443</v>
      </c>
      <c r="V106" s="83"/>
      <c r="W106" s="196"/>
      <c r="X106" s="196"/>
      <c r="Y106" s="196"/>
      <c r="Z106" s="196"/>
      <c r="AA106" s="196"/>
      <c r="AB106" s="196"/>
      <c r="AC106" s="196"/>
      <c r="AD106" s="196"/>
      <c r="AE106" s="196"/>
      <c r="AF106" s="196"/>
      <c r="AG106" s="196"/>
      <c r="AH106" s="196"/>
      <c r="AI106" s="196"/>
      <c r="AJ106" s="196"/>
      <c r="AK106" s="196"/>
      <c r="AL106" s="196"/>
      <c r="AM106" s="196"/>
      <c r="AN106" s="196"/>
      <c r="AO106" s="196"/>
      <c r="AP106" s="196"/>
      <c r="AQ106" s="196"/>
    </row>
    <row r="107" ht="15.75" customHeight="1">
      <c r="A107" s="82"/>
      <c r="B107" s="220" t="s">
        <v>84</v>
      </c>
      <c r="C107" s="221"/>
      <c r="D107" s="222"/>
      <c r="E107" s="222"/>
      <c r="F107" s="222"/>
      <c r="G107" s="222"/>
      <c r="H107" s="222"/>
      <c r="I107" s="222"/>
      <c r="J107" s="223">
        <f t="shared" ref="J107:U107" si="80">J105+J106</f>
        <v>500</v>
      </c>
      <c r="K107" s="223">
        <f t="shared" si="80"/>
        <v>10324</v>
      </c>
      <c r="L107" s="223">
        <f t="shared" si="80"/>
        <v>10654</v>
      </c>
      <c r="M107" s="223">
        <f t="shared" si="80"/>
        <v>13873</v>
      </c>
      <c r="N107" s="223">
        <f t="shared" si="80"/>
        <v>26591</v>
      </c>
      <c r="O107" s="223">
        <f t="shared" si="80"/>
        <v>37924</v>
      </c>
      <c r="P107" s="224">
        <f t="shared" si="80"/>
        <v>49769</v>
      </c>
      <c r="Q107" s="224">
        <f t="shared" si="80"/>
        <v>52243.6205</v>
      </c>
      <c r="R107" s="227">
        <f t="shared" si="80"/>
        <v>54427.8881</v>
      </c>
      <c r="S107" s="227">
        <f t="shared" si="80"/>
        <v>56872.16097</v>
      </c>
      <c r="T107" s="227">
        <f t="shared" si="80"/>
        <v>59224.68631</v>
      </c>
      <c r="U107" s="228">
        <f t="shared" si="80"/>
        <v>61822.43291</v>
      </c>
      <c r="V107" s="83"/>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row>
    <row r="108" ht="15.75" customHeight="1">
      <c r="A108" s="82"/>
      <c r="B108" s="82"/>
      <c r="C108" s="82"/>
      <c r="D108" s="83"/>
      <c r="E108" s="83"/>
      <c r="F108" s="83"/>
      <c r="G108" s="83"/>
      <c r="H108" s="83"/>
      <c r="I108" s="83"/>
      <c r="J108" s="83"/>
      <c r="K108" s="85"/>
      <c r="L108" s="85"/>
      <c r="M108" s="85"/>
      <c r="N108" s="85"/>
      <c r="O108" s="85"/>
      <c r="P108" s="85"/>
      <c r="Q108" s="85"/>
      <c r="R108" s="85"/>
      <c r="S108" s="83"/>
      <c r="T108" s="83"/>
      <c r="U108" s="83"/>
      <c r="V108" s="86"/>
      <c r="W108" s="88"/>
      <c r="X108" s="88"/>
      <c r="Y108" s="88"/>
      <c r="Z108" s="88"/>
      <c r="AA108" s="88"/>
      <c r="AB108" s="88"/>
      <c r="AC108" s="88"/>
      <c r="AD108" s="88"/>
      <c r="AE108" s="88"/>
      <c r="AF108" s="88"/>
      <c r="AG108" s="88"/>
      <c r="AH108" s="88"/>
      <c r="AI108" s="88"/>
      <c r="AJ108" s="88"/>
      <c r="AK108" s="88"/>
      <c r="AL108" s="88"/>
      <c r="AM108" s="88"/>
      <c r="AN108" s="88"/>
      <c r="AO108" s="88"/>
      <c r="AP108" s="88"/>
      <c r="AQ108" s="88"/>
    </row>
    <row r="109" ht="15.75" customHeight="1">
      <c r="A109" s="82"/>
      <c r="B109" s="82"/>
      <c r="C109" s="82"/>
      <c r="D109" s="83"/>
      <c r="E109" s="83"/>
      <c r="F109" s="83"/>
      <c r="G109" s="83"/>
      <c r="H109" s="83"/>
      <c r="I109" s="83"/>
      <c r="J109" s="83"/>
      <c r="K109" s="85"/>
      <c r="L109" s="85"/>
      <c r="M109" s="85"/>
      <c r="N109" s="85"/>
      <c r="O109" s="85"/>
      <c r="P109" s="85"/>
      <c r="Q109" s="85"/>
      <c r="R109" s="85"/>
      <c r="S109" s="83"/>
      <c r="T109" s="83"/>
      <c r="U109" s="83"/>
      <c r="V109" s="86"/>
      <c r="W109" s="88"/>
      <c r="X109" s="88"/>
      <c r="Y109" s="88"/>
      <c r="Z109" s="88"/>
      <c r="AA109" s="88"/>
      <c r="AB109" s="88"/>
      <c r="AC109" s="88"/>
      <c r="AD109" s="88"/>
      <c r="AE109" s="88"/>
      <c r="AF109" s="88"/>
      <c r="AG109" s="88"/>
      <c r="AH109" s="88"/>
      <c r="AI109" s="88"/>
      <c r="AJ109" s="88"/>
      <c r="AK109" s="88"/>
      <c r="AL109" s="88"/>
      <c r="AM109" s="88"/>
      <c r="AN109" s="88"/>
      <c r="AO109" s="88"/>
      <c r="AP109" s="88"/>
      <c r="AQ109" s="88"/>
    </row>
    <row r="110" ht="15.75" customHeight="1">
      <c r="A110" s="229"/>
      <c r="B110" s="230" t="s">
        <v>85</v>
      </c>
      <c r="C110" s="231"/>
      <c r="D110" s="231"/>
      <c r="E110" s="231"/>
      <c r="F110" s="231"/>
      <c r="G110" s="231"/>
      <c r="H110" s="231"/>
      <c r="I110" s="231"/>
      <c r="J110" s="232">
        <v>84127.0</v>
      </c>
      <c r="K110" s="233">
        <v>101054.0</v>
      </c>
      <c r="L110" s="233">
        <v>128290.0</v>
      </c>
      <c r="M110" s="233">
        <v>124879.0</v>
      </c>
      <c r="N110" s="233">
        <v>125713.0</v>
      </c>
      <c r="O110" s="233">
        <v>153168.0</v>
      </c>
      <c r="P110" s="233">
        <v>182637.0</v>
      </c>
      <c r="Q110" s="233">
        <f t="shared" ref="Q110:U110" si="81">P110+Q61+Q182+Q183</f>
        <v>191361.0108</v>
      </c>
      <c r="R110" s="233">
        <f t="shared" si="81"/>
        <v>221463.066</v>
      </c>
      <c r="S110" s="233">
        <f t="shared" si="81"/>
        <v>257021.7201</v>
      </c>
      <c r="T110" s="233">
        <f t="shared" si="81"/>
        <v>298138.0328</v>
      </c>
      <c r="U110" s="233">
        <f t="shared" si="81"/>
        <v>344819.2417</v>
      </c>
      <c r="V110" s="234"/>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row>
    <row r="111" ht="15.75" customHeight="1">
      <c r="A111" s="229"/>
      <c r="B111" s="235" t="s">
        <v>18</v>
      </c>
      <c r="C111" s="229"/>
      <c r="D111" s="229"/>
      <c r="E111" s="229"/>
      <c r="F111" s="229"/>
      <c r="G111" s="229"/>
      <c r="H111" s="229"/>
      <c r="I111" s="229"/>
      <c r="J111" s="236"/>
      <c r="K111" s="236"/>
      <c r="L111" s="237">
        <f t="shared" ref="L111:U111" si="82">(L110/K110)-1</f>
        <v>0.2695192669</v>
      </c>
      <c r="M111" s="237">
        <f t="shared" si="82"/>
        <v>-0.02658819861</v>
      </c>
      <c r="N111" s="237">
        <f t="shared" si="82"/>
        <v>0.006678464754</v>
      </c>
      <c r="O111" s="237">
        <f t="shared" si="82"/>
        <v>0.218394279</v>
      </c>
      <c r="P111" s="237">
        <f t="shared" si="82"/>
        <v>0.1923965841</v>
      </c>
      <c r="Q111" s="237">
        <f t="shared" si="82"/>
        <v>0.04776694121</v>
      </c>
      <c r="R111" s="237">
        <f t="shared" si="82"/>
        <v>0.1573050595</v>
      </c>
      <c r="S111" s="237">
        <f t="shared" si="82"/>
        <v>0.1605624571</v>
      </c>
      <c r="T111" s="237">
        <f t="shared" si="82"/>
        <v>0.1599721326</v>
      </c>
      <c r="U111" s="237">
        <f t="shared" si="82"/>
        <v>0.1565758268</v>
      </c>
      <c r="V111" s="234"/>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row>
    <row r="112" ht="15.75" customHeight="1">
      <c r="A112" s="229"/>
      <c r="B112" s="238" t="s">
        <v>86</v>
      </c>
      <c r="C112" s="229"/>
      <c r="D112" s="229"/>
      <c r="E112" s="229"/>
      <c r="F112" s="229"/>
      <c r="G112" s="229"/>
      <c r="H112" s="229"/>
      <c r="I112" s="229"/>
      <c r="J112" s="229"/>
      <c r="K112" s="229"/>
      <c r="L112" s="229"/>
      <c r="M112" s="229"/>
      <c r="N112" s="229"/>
      <c r="O112" s="229"/>
      <c r="P112" s="146">
        <f t="shared" ref="P112:U112" si="83">O112*(1+P118)</f>
        <v>0</v>
      </c>
      <c r="Q112" s="146">
        <f t="shared" si="83"/>
        <v>0</v>
      </c>
      <c r="R112" s="146">
        <f t="shared" si="83"/>
        <v>0</v>
      </c>
      <c r="S112" s="146">
        <f t="shared" si="83"/>
        <v>0</v>
      </c>
      <c r="T112" s="146">
        <f t="shared" si="83"/>
        <v>0</v>
      </c>
      <c r="U112" s="146">
        <f t="shared" si="83"/>
        <v>0</v>
      </c>
      <c r="V112" s="234"/>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row>
    <row r="113" ht="15.75" customHeight="1">
      <c r="A113" s="229"/>
      <c r="B113" s="239" t="s">
        <v>87</v>
      </c>
      <c r="C113" s="240"/>
      <c r="D113" s="240"/>
      <c r="E113" s="240"/>
      <c r="F113" s="240"/>
      <c r="G113" s="240"/>
      <c r="H113" s="240"/>
      <c r="I113" s="240"/>
      <c r="J113" s="241">
        <f t="shared" ref="J113:U113" si="84">J110+J112</f>
        <v>84127</v>
      </c>
      <c r="K113" s="241">
        <f t="shared" si="84"/>
        <v>101054</v>
      </c>
      <c r="L113" s="241">
        <f t="shared" si="84"/>
        <v>128290</v>
      </c>
      <c r="M113" s="241">
        <f t="shared" si="84"/>
        <v>124879</v>
      </c>
      <c r="N113" s="241">
        <f t="shared" si="84"/>
        <v>125713</v>
      </c>
      <c r="O113" s="241">
        <f t="shared" si="84"/>
        <v>153168</v>
      </c>
      <c r="P113" s="241">
        <f t="shared" si="84"/>
        <v>182637</v>
      </c>
      <c r="Q113" s="241">
        <f t="shared" si="84"/>
        <v>191361.0108</v>
      </c>
      <c r="R113" s="241">
        <f t="shared" si="84"/>
        <v>221463.066</v>
      </c>
      <c r="S113" s="241">
        <f t="shared" si="84"/>
        <v>257021.7201</v>
      </c>
      <c r="T113" s="241">
        <f t="shared" si="84"/>
        <v>298138.0328</v>
      </c>
      <c r="U113" s="241">
        <f t="shared" si="84"/>
        <v>344819.2417</v>
      </c>
      <c r="V113" s="234"/>
      <c r="W113" s="229"/>
      <c r="X113" s="229"/>
      <c r="Y113" s="229"/>
      <c r="Z113" s="229"/>
      <c r="AA113" s="229"/>
      <c r="AB113" s="229"/>
      <c r="AC113" s="229"/>
      <c r="AD113" s="229"/>
      <c r="AE113" s="229"/>
      <c r="AF113" s="229"/>
      <c r="AG113" s="229"/>
      <c r="AH113" s="229"/>
      <c r="AI113" s="229"/>
      <c r="AJ113" s="229"/>
      <c r="AK113" s="229"/>
      <c r="AL113" s="229"/>
      <c r="AM113" s="229"/>
      <c r="AN113" s="229"/>
      <c r="AO113" s="229"/>
      <c r="AP113" s="229"/>
      <c r="AQ113" s="229"/>
    </row>
    <row r="114" ht="15.75" customHeight="1">
      <c r="A114" s="229"/>
      <c r="B114" s="52"/>
      <c r="C114" s="229"/>
      <c r="D114" s="229"/>
      <c r="E114" s="229"/>
      <c r="F114" s="229"/>
      <c r="G114" s="229"/>
      <c r="H114" s="229"/>
      <c r="I114" s="229"/>
      <c r="J114" s="55"/>
      <c r="K114" s="55"/>
      <c r="L114" s="55"/>
      <c r="M114" s="55"/>
      <c r="N114" s="55"/>
      <c r="O114" s="55"/>
      <c r="P114" s="55"/>
      <c r="Q114" s="55"/>
      <c r="R114" s="55"/>
      <c r="S114" s="55"/>
      <c r="T114" s="55"/>
      <c r="U114" s="55"/>
      <c r="V114" s="234"/>
      <c r="W114" s="229"/>
      <c r="X114" s="229"/>
      <c r="Y114" s="229"/>
      <c r="Z114" s="229"/>
      <c r="AA114" s="229"/>
      <c r="AB114" s="229"/>
      <c r="AC114" s="229"/>
      <c r="AD114" s="229"/>
      <c r="AE114" s="229"/>
      <c r="AF114" s="229"/>
      <c r="AG114" s="229"/>
      <c r="AH114" s="229"/>
      <c r="AI114" s="229"/>
      <c r="AJ114" s="229"/>
      <c r="AK114" s="229"/>
      <c r="AL114" s="229"/>
      <c r="AM114" s="229"/>
      <c r="AN114" s="229"/>
      <c r="AO114" s="229"/>
      <c r="AP114" s="229"/>
      <c r="AQ114" s="229"/>
    </row>
    <row r="115" ht="15.75" customHeight="1">
      <c r="A115" s="229"/>
      <c r="B115" s="230" t="s">
        <v>88</v>
      </c>
      <c r="C115" s="231"/>
      <c r="D115" s="231"/>
      <c r="E115" s="231"/>
      <c r="F115" s="231"/>
      <c r="G115" s="231"/>
      <c r="H115" s="231"/>
      <c r="I115" s="231"/>
      <c r="J115" s="242">
        <f t="shared" ref="J115:U115" si="85">J107-J95</f>
        <v>-40614</v>
      </c>
      <c r="K115" s="242">
        <f t="shared" si="85"/>
        <v>-44531</v>
      </c>
      <c r="L115" s="242">
        <f t="shared" si="85"/>
        <v>-51300</v>
      </c>
      <c r="M115" s="242">
        <f t="shared" si="85"/>
        <v>-34125</v>
      </c>
      <c r="N115" s="242">
        <f t="shared" si="85"/>
        <v>-14147</v>
      </c>
      <c r="O115" s="242">
        <f t="shared" si="85"/>
        <v>-27479</v>
      </c>
      <c r="P115" s="242">
        <f t="shared" si="85"/>
        <v>-28046</v>
      </c>
      <c r="Q115" s="242">
        <f t="shared" si="85"/>
        <v>1582.92661</v>
      </c>
      <c r="R115" s="242">
        <f t="shared" si="85"/>
        <v>6248.130542</v>
      </c>
      <c r="S115" s="242">
        <f t="shared" si="85"/>
        <v>6068.152787</v>
      </c>
      <c r="T115" s="242">
        <f t="shared" si="85"/>
        <v>388.160769</v>
      </c>
      <c r="U115" s="242">
        <f t="shared" si="85"/>
        <v>-10544.51003</v>
      </c>
      <c r="V115" s="234"/>
      <c r="W115" s="229"/>
      <c r="X115" s="229"/>
      <c r="Y115" s="229"/>
      <c r="Z115" s="229"/>
      <c r="AA115" s="229"/>
      <c r="AB115" s="229"/>
      <c r="AC115" s="229"/>
      <c r="AD115" s="229"/>
      <c r="AE115" s="229"/>
      <c r="AF115" s="229"/>
      <c r="AG115" s="229"/>
      <c r="AH115" s="229"/>
      <c r="AI115" s="229"/>
      <c r="AJ115" s="229"/>
      <c r="AK115" s="229"/>
      <c r="AL115" s="229"/>
      <c r="AM115" s="229"/>
      <c r="AN115" s="229"/>
      <c r="AO115" s="229"/>
      <c r="AP115" s="229"/>
      <c r="AQ115" s="229"/>
    </row>
    <row r="116" ht="15.75" customHeight="1">
      <c r="A116" s="229"/>
      <c r="B116" s="235" t="s">
        <v>89</v>
      </c>
      <c r="C116" s="229"/>
      <c r="D116" s="229"/>
      <c r="E116" s="229"/>
      <c r="F116" s="229"/>
      <c r="G116" s="229"/>
      <c r="H116" s="229"/>
      <c r="I116" s="229"/>
      <c r="J116" s="55">
        <f t="shared" ref="J116:U116" si="86">J115-J105</f>
        <v>-40614</v>
      </c>
      <c r="K116" s="55">
        <f t="shared" si="86"/>
        <v>-54855</v>
      </c>
      <c r="L116" s="55">
        <f t="shared" si="86"/>
        <v>-61954</v>
      </c>
      <c r="M116" s="55">
        <f t="shared" si="86"/>
        <v>-47998</v>
      </c>
      <c r="N116" s="55">
        <f t="shared" si="86"/>
        <v>-30815</v>
      </c>
      <c r="O116" s="55">
        <f t="shared" si="86"/>
        <v>-47018</v>
      </c>
      <c r="P116" s="55">
        <f t="shared" si="86"/>
        <v>-56872</v>
      </c>
      <c r="Q116" s="55">
        <f t="shared" si="86"/>
        <v>-30417.69389</v>
      </c>
      <c r="R116" s="55">
        <f t="shared" si="86"/>
        <v>-28636.75756</v>
      </c>
      <c r="S116" s="55">
        <f t="shared" si="86"/>
        <v>-31961.00818</v>
      </c>
      <c r="T116" s="55">
        <f t="shared" si="86"/>
        <v>-40693.52554</v>
      </c>
      <c r="U116" s="55">
        <f t="shared" si="86"/>
        <v>-54923.94294</v>
      </c>
      <c r="V116" s="234"/>
      <c r="W116" s="229"/>
      <c r="X116" s="229"/>
      <c r="Y116" s="229"/>
      <c r="Z116" s="229"/>
      <c r="AA116" s="229"/>
      <c r="AB116" s="229"/>
      <c r="AC116" s="229"/>
      <c r="AD116" s="229"/>
      <c r="AE116" s="229"/>
      <c r="AF116" s="229"/>
      <c r="AG116" s="229"/>
      <c r="AH116" s="229"/>
      <c r="AI116" s="229"/>
      <c r="AJ116" s="229"/>
      <c r="AK116" s="229"/>
      <c r="AL116" s="229"/>
      <c r="AM116" s="229"/>
      <c r="AN116" s="229"/>
      <c r="AO116" s="229"/>
      <c r="AP116" s="229"/>
      <c r="AQ116" s="229"/>
    </row>
    <row r="117" ht="15.75" customHeight="1">
      <c r="A117" s="229"/>
      <c r="B117" s="235" t="s">
        <v>90</v>
      </c>
      <c r="C117" s="229"/>
      <c r="D117" s="229"/>
      <c r="E117" s="229"/>
      <c r="F117" s="229"/>
      <c r="G117" s="229"/>
      <c r="H117" s="229"/>
      <c r="I117" s="229"/>
      <c r="J117" s="55">
        <f t="shared" ref="J117:U117" si="87">J116/J33</f>
        <v>-1.630233212</v>
      </c>
      <c r="K117" s="55">
        <f t="shared" si="87"/>
        <v>-1.892465328</v>
      </c>
      <c r="L117" s="55">
        <f t="shared" si="87"/>
        <v>-1.89629947</v>
      </c>
      <c r="M117" s="55">
        <f t="shared" si="87"/>
        <v>-1.026629307</v>
      </c>
      <c r="N117" s="55">
        <f t="shared" si="87"/>
        <v>-0.8188944991</v>
      </c>
      <c r="O117" s="55">
        <f t="shared" si="87"/>
        <v>-0.8130663346</v>
      </c>
      <c r="P117" s="55">
        <f t="shared" si="87"/>
        <v>-0.6825076805</v>
      </c>
      <c r="Q117" s="55">
        <f t="shared" si="87"/>
        <v>-0.3528693262</v>
      </c>
      <c r="R117" s="55">
        <f t="shared" si="87"/>
        <v>-0.295099836</v>
      </c>
      <c r="S117" s="55">
        <f t="shared" si="87"/>
        <v>-0.3012182035</v>
      </c>
      <c r="T117" s="55">
        <f t="shared" si="87"/>
        <v>-0.3536366677</v>
      </c>
      <c r="U117" s="55">
        <f t="shared" si="87"/>
        <v>-0.4428320789</v>
      </c>
      <c r="V117" s="234"/>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row>
    <row r="118" ht="15.75" customHeight="1">
      <c r="A118" s="229"/>
      <c r="B118" s="235" t="s">
        <v>91</v>
      </c>
      <c r="C118" s="229"/>
      <c r="D118" s="229"/>
      <c r="E118" s="229"/>
      <c r="F118" s="229"/>
      <c r="G118" s="229"/>
      <c r="H118" s="229"/>
      <c r="I118" s="229"/>
      <c r="J118" s="55">
        <f t="shared" ref="J118:U118" si="88">J115/J33</f>
        <v>-1.630233212</v>
      </c>
      <c r="K118" s="55">
        <f t="shared" si="88"/>
        <v>-1.536293383</v>
      </c>
      <c r="L118" s="55">
        <f t="shared" si="88"/>
        <v>-1.570199871</v>
      </c>
      <c r="M118" s="55">
        <f t="shared" si="88"/>
        <v>-0.7298996856</v>
      </c>
      <c r="N118" s="55">
        <f t="shared" si="88"/>
        <v>-0.3759500399</v>
      </c>
      <c r="O118" s="55">
        <f t="shared" si="88"/>
        <v>-0.4751850315</v>
      </c>
      <c r="P118" s="55">
        <f t="shared" si="88"/>
        <v>-0.3365735407</v>
      </c>
      <c r="Q118" s="55">
        <f t="shared" si="88"/>
        <v>0.01836320163</v>
      </c>
      <c r="R118" s="55">
        <f t="shared" si="88"/>
        <v>0.06438655964</v>
      </c>
      <c r="S118" s="55">
        <f t="shared" si="88"/>
        <v>0.05718962527</v>
      </c>
      <c r="T118" s="55">
        <f t="shared" si="88"/>
        <v>0.003373211809</v>
      </c>
      <c r="U118" s="55">
        <f t="shared" si="88"/>
        <v>-0.08501660745</v>
      </c>
      <c r="V118" s="234"/>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row>
    <row r="119" ht="15.75" customHeight="1">
      <c r="A119" s="42"/>
      <c r="B119" s="243" t="s">
        <v>92</v>
      </c>
      <c r="C119" s="42"/>
      <c r="D119" s="42"/>
      <c r="E119" s="42"/>
      <c r="F119" s="42"/>
      <c r="G119" s="42"/>
      <c r="H119" s="42"/>
      <c r="I119" s="42"/>
      <c r="J119" s="236"/>
      <c r="K119" s="244" t="str">
        <f t="shared" ref="K119:U119" si="89">(((K40*(1+K85))/K120)+((K40*(1+K85))/J120))/2</f>
        <v>#DIV/0!</v>
      </c>
      <c r="L119" s="244">
        <f t="shared" si="89"/>
        <v>0.4402496724</v>
      </c>
      <c r="M119" s="244">
        <f t="shared" si="89"/>
        <v>0.4672804307</v>
      </c>
      <c r="N119" s="244">
        <f t="shared" si="89"/>
        <v>0.2220582172</v>
      </c>
      <c r="O119" s="244">
        <f t="shared" si="89"/>
        <v>0.3501109113</v>
      </c>
      <c r="P119" s="244">
        <f t="shared" si="89"/>
        <v>0.4539415287</v>
      </c>
      <c r="Q119" s="244">
        <f t="shared" si="89"/>
        <v>0.3452255373</v>
      </c>
      <c r="R119" s="244">
        <f t="shared" si="89"/>
        <v>0.3129573251</v>
      </c>
      <c r="S119" s="244">
        <f t="shared" si="89"/>
        <v>0.2930592151</v>
      </c>
      <c r="T119" s="244">
        <f t="shared" si="89"/>
        <v>0.277722834</v>
      </c>
      <c r="U119" s="244">
        <f t="shared" si="89"/>
        <v>0.2652840925</v>
      </c>
      <c r="V119" s="245"/>
      <c r="W119" s="42"/>
      <c r="X119" s="42"/>
      <c r="Y119" s="42"/>
      <c r="Z119" s="42"/>
      <c r="AA119" s="42"/>
      <c r="AB119" s="42"/>
      <c r="AC119" s="42"/>
      <c r="AD119" s="42"/>
      <c r="AE119" s="42"/>
      <c r="AF119" s="42"/>
      <c r="AG119" s="42"/>
      <c r="AH119" s="42"/>
      <c r="AI119" s="42"/>
      <c r="AJ119" s="42"/>
      <c r="AK119" s="42"/>
      <c r="AL119" s="42"/>
      <c r="AM119" s="42"/>
      <c r="AN119" s="42"/>
      <c r="AO119" s="42"/>
      <c r="AP119" s="42"/>
      <c r="AQ119" s="42"/>
    </row>
    <row r="120" ht="15.75" customHeight="1">
      <c r="A120" s="229"/>
      <c r="B120" s="246" t="s">
        <v>93</v>
      </c>
      <c r="C120" s="229"/>
      <c r="D120" s="229"/>
      <c r="E120" s="229"/>
      <c r="F120" s="229"/>
      <c r="G120" s="229"/>
      <c r="H120" s="229"/>
      <c r="I120" s="229"/>
      <c r="J120" s="229"/>
      <c r="K120" s="76">
        <f t="shared" ref="K120:U120" si="90">K110+K115</f>
        <v>56523</v>
      </c>
      <c r="L120" s="76">
        <f t="shared" si="90"/>
        <v>76990</v>
      </c>
      <c r="M120" s="76">
        <f t="shared" si="90"/>
        <v>90754</v>
      </c>
      <c r="N120" s="76">
        <f t="shared" si="90"/>
        <v>111566</v>
      </c>
      <c r="O120" s="76">
        <f t="shared" si="90"/>
        <v>125689</v>
      </c>
      <c r="P120" s="76">
        <f t="shared" si="90"/>
        <v>154591</v>
      </c>
      <c r="Q120" s="76">
        <f t="shared" si="90"/>
        <v>192943.9375</v>
      </c>
      <c r="R120" s="76">
        <f t="shared" si="90"/>
        <v>227711.1966</v>
      </c>
      <c r="S120" s="76">
        <f t="shared" si="90"/>
        <v>263089.8729</v>
      </c>
      <c r="T120" s="76">
        <f t="shared" si="90"/>
        <v>298526.1935</v>
      </c>
      <c r="U120" s="76">
        <f t="shared" si="90"/>
        <v>334274.7317</v>
      </c>
      <c r="V120" s="234"/>
      <c r="W120" s="247">
        <f>RRI(5,P120,U120)</f>
        <v>0.1667662777</v>
      </c>
      <c r="X120" s="248"/>
      <c r="Y120" s="249">
        <f>RRI(4,Q120,U120)</f>
        <v>0.1472765134</v>
      </c>
      <c r="Z120" s="248"/>
      <c r="AA120" s="229"/>
      <c r="AB120" s="229"/>
      <c r="AC120" s="229"/>
      <c r="AD120" s="229"/>
      <c r="AE120" s="229"/>
      <c r="AF120" s="229"/>
      <c r="AG120" s="229"/>
      <c r="AH120" s="229"/>
      <c r="AI120" s="229"/>
      <c r="AJ120" s="229"/>
      <c r="AK120" s="229"/>
      <c r="AL120" s="229"/>
      <c r="AM120" s="229"/>
      <c r="AN120" s="229"/>
      <c r="AO120" s="229"/>
      <c r="AP120" s="229"/>
      <c r="AQ120" s="229"/>
    </row>
    <row r="121" ht="15.75" customHeight="1">
      <c r="A121" s="42"/>
      <c r="B121" s="250" t="s">
        <v>18</v>
      </c>
      <c r="C121" s="42"/>
      <c r="D121" s="42"/>
      <c r="E121" s="42"/>
      <c r="F121" s="42"/>
      <c r="G121" s="42"/>
      <c r="H121" s="42"/>
      <c r="I121" s="42"/>
      <c r="J121" s="236"/>
      <c r="K121" s="59"/>
      <c r="L121" s="62">
        <f t="shared" ref="L121:U121" si="91">(L120/K120)-1</f>
        <v>0.3621003839</v>
      </c>
      <c r="M121" s="62">
        <f t="shared" si="91"/>
        <v>0.1787764645</v>
      </c>
      <c r="N121" s="62">
        <f t="shared" si="91"/>
        <v>0.2293232254</v>
      </c>
      <c r="O121" s="62">
        <f t="shared" si="91"/>
        <v>0.1265887457</v>
      </c>
      <c r="P121" s="62">
        <f t="shared" si="91"/>
        <v>0.2299485237</v>
      </c>
      <c r="Q121" s="62">
        <f t="shared" si="91"/>
        <v>0.2480929514</v>
      </c>
      <c r="R121" s="62">
        <f t="shared" si="91"/>
        <v>0.1801935815</v>
      </c>
      <c r="S121" s="62">
        <f t="shared" si="91"/>
        <v>0.1553664327</v>
      </c>
      <c r="T121" s="62">
        <f t="shared" si="91"/>
        <v>0.1346928344</v>
      </c>
      <c r="U121" s="251">
        <f t="shared" si="91"/>
        <v>0.1197500888</v>
      </c>
      <c r="V121" s="245"/>
      <c r="W121" s="42"/>
      <c r="X121" s="42"/>
      <c r="Y121" s="42"/>
      <c r="Z121" s="42"/>
      <c r="AA121" s="42"/>
      <c r="AB121" s="42"/>
      <c r="AC121" s="42"/>
      <c r="AD121" s="42"/>
      <c r="AE121" s="42"/>
      <c r="AF121" s="42"/>
      <c r="AG121" s="42"/>
      <c r="AH121" s="42"/>
      <c r="AI121" s="42"/>
      <c r="AJ121" s="42"/>
      <c r="AK121" s="42"/>
      <c r="AL121" s="42"/>
      <c r="AM121" s="42"/>
      <c r="AN121" s="42"/>
      <c r="AO121" s="42"/>
      <c r="AP121" s="42"/>
      <c r="AQ121" s="42"/>
    </row>
    <row r="122" ht="15.75" customHeight="1">
      <c r="A122" s="229"/>
      <c r="B122" s="246" t="s">
        <v>94</v>
      </c>
      <c r="C122" s="229"/>
      <c r="D122" s="229"/>
      <c r="E122" s="229"/>
      <c r="F122" s="229"/>
      <c r="G122" s="229"/>
      <c r="H122" s="229"/>
      <c r="I122" s="229"/>
      <c r="J122" s="229"/>
      <c r="K122" s="76">
        <f t="shared" ref="K122:U122" si="92">K120/K68</f>
        <v>19.65333797</v>
      </c>
      <c r="L122" s="76">
        <f t="shared" si="92"/>
        <v>26.65858726</v>
      </c>
      <c r="M122" s="76">
        <f t="shared" si="92"/>
        <v>31.74326688</v>
      </c>
      <c r="N122" s="76">
        <f t="shared" si="92"/>
        <v>41.29015544</v>
      </c>
      <c r="O122" s="76">
        <f t="shared" si="92"/>
        <v>47.8086725</v>
      </c>
      <c r="P122" s="76">
        <f t="shared" si="92"/>
        <v>59.13963275</v>
      </c>
      <c r="Q122" s="76">
        <f t="shared" si="92"/>
        <v>75.99209825</v>
      </c>
      <c r="R122" s="76">
        <f t="shared" si="92"/>
        <v>91.34586834</v>
      </c>
      <c r="S122" s="76">
        <f t="shared" si="92"/>
        <v>107.3841032</v>
      </c>
      <c r="T122" s="76">
        <f t="shared" si="92"/>
        <v>123.8703547</v>
      </c>
      <c r="U122" s="76">
        <f t="shared" si="92"/>
        <v>140.8962192</v>
      </c>
      <c r="V122" s="234"/>
      <c r="W122" s="247">
        <f>RRI(5,P122,U122)</f>
        <v>0.1896087317</v>
      </c>
      <c r="X122" s="248"/>
      <c r="Y122" s="249">
        <f>RRI(4,Q122,U122)</f>
        <v>0.1668975441</v>
      </c>
      <c r="Z122" s="248"/>
      <c r="AA122" s="229"/>
      <c r="AB122" s="229"/>
      <c r="AC122" s="229"/>
      <c r="AD122" s="229"/>
      <c r="AE122" s="229"/>
      <c r="AF122" s="229"/>
      <c r="AG122" s="229"/>
      <c r="AH122" s="229"/>
      <c r="AI122" s="229"/>
      <c r="AJ122" s="229"/>
      <c r="AK122" s="229"/>
      <c r="AL122" s="229"/>
      <c r="AM122" s="229"/>
      <c r="AN122" s="229"/>
      <c r="AO122" s="229"/>
      <c r="AP122" s="229"/>
      <c r="AQ122" s="229"/>
    </row>
    <row r="123" ht="15.75" customHeight="1">
      <c r="A123" s="229"/>
      <c r="B123" s="238" t="s">
        <v>18</v>
      </c>
      <c r="C123" s="229"/>
      <c r="D123" s="229"/>
      <c r="E123" s="229"/>
      <c r="F123" s="229"/>
      <c r="G123" s="229"/>
      <c r="H123" s="229"/>
      <c r="I123" s="229"/>
      <c r="J123" s="236"/>
      <c r="K123" s="59"/>
      <c r="L123" s="62">
        <f t="shared" ref="L123:U123" si="93">(L122/K122)-1</f>
        <v>0.356440687</v>
      </c>
      <c r="M123" s="62">
        <f t="shared" si="93"/>
        <v>0.1907332737</v>
      </c>
      <c r="N123" s="62">
        <f t="shared" si="93"/>
        <v>0.3007531834</v>
      </c>
      <c r="O123" s="62">
        <f t="shared" si="93"/>
        <v>0.1578709741</v>
      </c>
      <c r="P123" s="62">
        <f t="shared" si="93"/>
        <v>0.2370063768</v>
      </c>
      <c r="Q123" s="62">
        <f t="shared" si="93"/>
        <v>0.2849606046</v>
      </c>
      <c r="R123" s="62">
        <f t="shared" si="93"/>
        <v>0.2020442974</v>
      </c>
      <c r="S123" s="62">
        <f t="shared" si="93"/>
        <v>0.1755770148</v>
      </c>
      <c r="T123" s="62">
        <f t="shared" si="93"/>
        <v>0.1535259963</v>
      </c>
      <c r="U123" s="251">
        <f t="shared" si="93"/>
        <v>0.1374490658</v>
      </c>
      <c r="V123" s="234"/>
      <c r="W123" s="229"/>
      <c r="X123" s="229"/>
      <c r="Y123" s="229"/>
      <c r="Z123" s="229"/>
      <c r="AA123" s="229"/>
      <c r="AB123" s="229"/>
      <c r="AC123" s="229"/>
      <c r="AD123" s="229"/>
      <c r="AE123" s="229"/>
      <c r="AF123" s="229"/>
      <c r="AG123" s="229"/>
      <c r="AH123" s="229"/>
      <c r="AI123" s="229"/>
      <c r="AJ123" s="229"/>
      <c r="AK123" s="229"/>
      <c r="AL123" s="229"/>
      <c r="AM123" s="229"/>
      <c r="AN123" s="229"/>
      <c r="AO123" s="229"/>
      <c r="AP123" s="229"/>
      <c r="AQ123" s="229"/>
    </row>
    <row r="124" ht="15.75" customHeight="1">
      <c r="A124" s="252"/>
      <c r="B124" s="253" t="s">
        <v>95</v>
      </c>
      <c r="C124" s="252"/>
      <c r="D124" s="252"/>
      <c r="E124" s="252"/>
      <c r="F124" s="252"/>
      <c r="G124" s="252"/>
      <c r="H124" s="252"/>
      <c r="I124" s="252"/>
      <c r="J124" s="236"/>
      <c r="K124" s="237">
        <f t="shared" ref="K124:U124" si="94">K64/((J110+K110)/2)</f>
        <v>0.2398735517</v>
      </c>
      <c r="L124" s="237">
        <f t="shared" si="94"/>
        <v>0.2541684108</v>
      </c>
      <c r="M124" s="237">
        <f t="shared" si="94"/>
        <v>0.3110175416</v>
      </c>
      <c r="N124" s="237">
        <f t="shared" si="94"/>
        <v>0.1793590432</v>
      </c>
      <c r="O124" s="237">
        <f t="shared" si="94"/>
        <v>0.3013971558</v>
      </c>
      <c r="P124" s="237">
        <f t="shared" si="94"/>
        <v>0.3815974439</v>
      </c>
      <c r="Q124" s="237">
        <f t="shared" si="94"/>
        <v>0.3266135598</v>
      </c>
      <c r="R124" s="237">
        <f t="shared" si="94"/>
        <v>0.3199217292</v>
      </c>
      <c r="S124" s="237">
        <f t="shared" si="94"/>
        <v>0.30162808</v>
      </c>
      <c r="T124" s="237">
        <f t="shared" si="94"/>
        <v>0.2821981768</v>
      </c>
      <c r="U124" s="237">
        <f t="shared" si="94"/>
        <v>0.262892935</v>
      </c>
      <c r="V124" s="254"/>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row>
    <row r="125" ht="15.75" customHeight="1">
      <c r="A125" s="229"/>
      <c r="B125" s="255" t="s">
        <v>96</v>
      </c>
      <c r="C125" s="229"/>
      <c r="D125" s="229"/>
      <c r="E125" s="229"/>
      <c r="F125" s="229"/>
      <c r="G125" s="229"/>
      <c r="H125" s="229"/>
      <c r="I125" s="229"/>
      <c r="J125" s="229"/>
      <c r="K125" s="30">
        <f t="shared" ref="K125:U125" si="95">K113/K68</f>
        <v>35.13699583</v>
      </c>
      <c r="L125" s="30">
        <f t="shared" si="95"/>
        <v>44.42174515</v>
      </c>
      <c r="M125" s="30">
        <f t="shared" si="95"/>
        <v>43.67925848</v>
      </c>
      <c r="N125" s="30">
        <f t="shared" si="95"/>
        <v>46.52590674</v>
      </c>
      <c r="O125" s="30">
        <f t="shared" si="95"/>
        <v>58.26093572</v>
      </c>
      <c r="P125" s="30">
        <f t="shared" si="95"/>
        <v>69.86878347</v>
      </c>
      <c r="Q125" s="30">
        <f t="shared" si="95"/>
        <v>75.36865334</v>
      </c>
      <c r="R125" s="30">
        <f t="shared" si="95"/>
        <v>88.8394439</v>
      </c>
      <c r="S125" s="30">
        <f t="shared" si="95"/>
        <v>104.9072951</v>
      </c>
      <c r="T125" s="30">
        <f t="shared" si="95"/>
        <v>123.7092914</v>
      </c>
      <c r="U125" s="30">
        <f t="shared" si="95"/>
        <v>145.3407119</v>
      </c>
      <c r="V125" s="234"/>
      <c r="W125" s="247">
        <f>RRI(5,P125,U125)</f>
        <v>0.1577660766</v>
      </c>
      <c r="X125" s="248"/>
      <c r="Y125" s="249">
        <f>RRI(4,Q125,U125)</f>
        <v>0.1784173603</v>
      </c>
      <c r="Z125" s="248"/>
      <c r="AA125" s="229"/>
      <c r="AB125" s="229"/>
      <c r="AC125" s="229"/>
      <c r="AD125" s="229"/>
      <c r="AE125" s="229"/>
      <c r="AF125" s="229"/>
      <c r="AG125" s="229"/>
      <c r="AH125" s="229"/>
      <c r="AI125" s="229"/>
      <c r="AJ125" s="229"/>
      <c r="AK125" s="229"/>
      <c r="AL125" s="229"/>
      <c r="AM125" s="229"/>
      <c r="AN125" s="229"/>
      <c r="AO125" s="229"/>
      <c r="AP125" s="229"/>
      <c r="AQ125" s="229"/>
    </row>
    <row r="126" ht="15.75" customHeight="1">
      <c r="A126" s="42"/>
      <c r="B126" s="256" t="s">
        <v>18</v>
      </c>
      <c r="C126" s="257"/>
      <c r="D126" s="257"/>
      <c r="E126" s="257"/>
      <c r="F126" s="257"/>
      <c r="G126" s="257"/>
      <c r="H126" s="257"/>
      <c r="I126" s="257"/>
      <c r="J126" s="258"/>
      <c r="K126" s="259"/>
      <c r="L126" s="260">
        <f t="shared" ref="L126:U126" si="96">(L125/K125)-1</f>
        <v>0.2642442561</v>
      </c>
      <c r="M126" s="260">
        <f t="shared" si="96"/>
        <v>-0.01671448674</v>
      </c>
      <c r="N126" s="260">
        <f t="shared" si="96"/>
        <v>0.06517162499</v>
      </c>
      <c r="O126" s="260">
        <f t="shared" si="96"/>
        <v>0.2522256911</v>
      </c>
      <c r="P126" s="260">
        <f t="shared" si="96"/>
        <v>0.1992389517</v>
      </c>
      <c r="Q126" s="260">
        <f t="shared" si="96"/>
        <v>0.07871712656</v>
      </c>
      <c r="R126" s="260">
        <f t="shared" si="96"/>
        <v>0.1787320054</v>
      </c>
      <c r="S126" s="260">
        <f t="shared" si="96"/>
        <v>0.1808639323</v>
      </c>
      <c r="T126" s="260">
        <f t="shared" si="96"/>
        <v>0.1792248699</v>
      </c>
      <c r="U126" s="261">
        <f t="shared" si="96"/>
        <v>0.1748568782</v>
      </c>
      <c r="V126" s="245"/>
      <c r="W126" s="42"/>
      <c r="X126" s="42"/>
      <c r="Y126" s="42"/>
      <c r="Z126" s="42"/>
      <c r="AA126" s="42"/>
      <c r="AB126" s="42"/>
      <c r="AC126" s="42"/>
      <c r="AD126" s="42"/>
      <c r="AE126" s="42"/>
      <c r="AF126" s="42"/>
      <c r="AG126" s="42"/>
      <c r="AH126" s="42"/>
      <c r="AI126" s="42"/>
      <c r="AJ126" s="42"/>
      <c r="AK126" s="42"/>
      <c r="AL126" s="42"/>
      <c r="AM126" s="42"/>
      <c r="AN126" s="42"/>
      <c r="AO126" s="42"/>
      <c r="AP126" s="42"/>
      <c r="AQ126" s="42"/>
    </row>
    <row r="127" ht="15.75" customHeight="1">
      <c r="A127" s="42"/>
      <c r="B127" s="42"/>
      <c r="C127" s="42"/>
      <c r="D127" s="42"/>
      <c r="E127" s="42"/>
      <c r="F127" s="42"/>
      <c r="G127" s="42"/>
      <c r="H127" s="42"/>
      <c r="I127" s="42"/>
      <c r="J127" s="236"/>
      <c r="K127" s="59"/>
      <c r="L127" s="59"/>
      <c r="M127" s="59"/>
      <c r="N127" s="59"/>
      <c r="O127" s="59"/>
      <c r="P127" s="59"/>
      <c r="Q127" s="59"/>
      <c r="R127" s="59"/>
      <c r="S127" s="59"/>
      <c r="T127" s="59"/>
      <c r="U127" s="59"/>
      <c r="V127" s="245"/>
      <c r="W127" s="42"/>
      <c r="X127" s="42"/>
      <c r="Y127" s="42"/>
      <c r="Z127" s="42"/>
      <c r="AA127" s="42"/>
      <c r="AB127" s="42"/>
      <c r="AC127" s="42"/>
      <c r="AD127" s="42"/>
      <c r="AE127" s="42"/>
      <c r="AF127" s="42"/>
      <c r="AG127" s="42"/>
      <c r="AH127" s="42"/>
      <c r="AI127" s="42"/>
      <c r="AJ127" s="42"/>
      <c r="AK127" s="42"/>
      <c r="AL127" s="42"/>
      <c r="AM127" s="42"/>
      <c r="AN127" s="42"/>
      <c r="AO127" s="42"/>
      <c r="AP127" s="42"/>
      <c r="AQ127" s="42"/>
    </row>
    <row r="128" ht="15.75" customHeight="1">
      <c r="A128" s="42"/>
      <c r="B128" s="262" t="s">
        <v>97</v>
      </c>
      <c r="C128" s="42"/>
      <c r="D128" s="42"/>
      <c r="E128" s="42"/>
      <c r="F128" s="42"/>
      <c r="G128" s="42"/>
      <c r="H128" s="42"/>
      <c r="I128" s="42"/>
      <c r="J128" s="236"/>
      <c r="K128" s="59"/>
      <c r="L128" s="237">
        <f t="shared" ref="L128:U128" si="97">L126/L124</f>
        <v>1.039642398</v>
      </c>
      <c r="M128" s="237">
        <f t="shared" si="97"/>
        <v>-0.05374129913</v>
      </c>
      <c r="N128" s="237">
        <f t="shared" si="97"/>
        <v>0.363358456</v>
      </c>
      <c r="O128" s="237">
        <f t="shared" si="97"/>
        <v>0.8368549148</v>
      </c>
      <c r="P128" s="237">
        <f t="shared" si="97"/>
        <v>0.5221181506</v>
      </c>
      <c r="Q128" s="237">
        <f t="shared" si="97"/>
        <v>0.2410099771</v>
      </c>
      <c r="R128" s="237">
        <f t="shared" si="97"/>
        <v>0.5586741663</v>
      </c>
      <c r="S128" s="237">
        <f t="shared" si="97"/>
        <v>0.5996256458</v>
      </c>
      <c r="T128" s="237">
        <f t="shared" si="97"/>
        <v>0.6351028625</v>
      </c>
      <c r="U128" s="237">
        <f t="shared" si="97"/>
        <v>0.6651258171</v>
      </c>
      <c r="V128" s="245"/>
      <c r="W128" s="42"/>
      <c r="X128" s="42"/>
      <c r="Y128" s="42"/>
      <c r="Z128" s="42"/>
      <c r="AA128" s="42"/>
      <c r="AB128" s="42"/>
      <c r="AC128" s="42"/>
      <c r="AD128" s="42"/>
      <c r="AE128" s="42"/>
      <c r="AF128" s="42"/>
      <c r="AG128" s="42"/>
      <c r="AH128" s="42"/>
      <c r="AI128" s="42"/>
      <c r="AJ128" s="42"/>
      <c r="AK128" s="42"/>
      <c r="AL128" s="42"/>
      <c r="AM128" s="42"/>
      <c r="AN128" s="42"/>
      <c r="AO128" s="42"/>
      <c r="AP128" s="42"/>
      <c r="AQ128" s="42"/>
    </row>
    <row r="129" ht="15.75" customHeight="1">
      <c r="A129" s="42"/>
      <c r="B129" s="263" t="s">
        <v>98</v>
      </c>
      <c r="C129" s="42"/>
      <c r="D129" s="42"/>
      <c r="E129" s="42"/>
      <c r="F129" s="42"/>
      <c r="G129" s="42"/>
      <c r="H129" s="42"/>
      <c r="I129" s="42"/>
      <c r="J129" s="42"/>
      <c r="K129" s="59"/>
      <c r="L129" s="264">
        <f t="shared" ref="L129:U129" si="98">L111/L124</f>
        <v>1.060396397</v>
      </c>
      <c r="M129" s="264">
        <f t="shared" si="98"/>
        <v>-0.08548777819</v>
      </c>
      <c r="N129" s="264">
        <f t="shared" si="98"/>
        <v>0.03723517162</v>
      </c>
      <c r="O129" s="264">
        <f t="shared" si="98"/>
        <v>0.7246063038</v>
      </c>
      <c r="P129" s="264">
        <f t="shared" si="98"/>
        <v>0.5041872979</v>
      </c>
      <c r="Q129" s="264">
        <f t="shared" si="98"/>
        <v>0.1462491062</v>
      </c>
      <c r="R129" s="264">
        <f t="shared" si="98"/>
        <v>0.4916985784</v>
      </c>
      <c r="S129" s="264">
        <f t="shared" si="98"/>
        <v>0.5323193289</v>
      </c>
      <c r="T129" s="264">
        <f t="shared" si="98"/>
        <v>0.5668786893</v>
      </c>
      <c r="U129" s="264">
        <f t="shared" si="98"/>
        <v>0.5955878077</v>
      </c>
      <c r="V129" s="245"/>
      <c r="W129" s="42"/>
      <c r="X129" s="42"/>
      <c r="Y129" s="42"/>
      <c r="Z129" s="42"/>
      <c r="AA129" s="42"/>
      <c r="AB129" s="42"/>
      <c r="AC129" s="42"/>
      <c r="AD129" s="42"/>
      <c r="AE129" s="42"/>
      <c r="AF129" s="42"/>
      <c r="AG129" s="42"/>
      <c r="AH129" s="42"/>
      <c r="AI129" s="42"/>
      <c r="AJ129" s="42"/>
      <c r="AK129" s="42"/>
      <c r="AL129" s="42"/>
      <c r="AM129" s="42"/>
      <c r="AN129" s="42"/>
      <c r="AO129" s="42"/>
      <c r="AP129" s="42"/>
      <c r="AQ129" s="42"/>
    </row>
    <row r="130" ht="15.75" customHeight="1">
      <c r="A130" s="42"/>
      <c r="B130" s="262" t="s">
        <v>99</v>
      </c>
      <c r="C130" s="42"/>
      <c r="D130" s="42"/>
      <c r="E130" s="42"/>
      <c r="F130" s="42"/>
      <c r="G130" s="42"/>
      <c r="H130" s="42"/>
      <c r="I130" s="42"/>
      <c r="J130" s="42"/>
      <c r="K130" s="59"/>
      <c r="L130" s="237">
        <f t="shared" ref="L130:U130" si="99">L123/L119</f>
        <v>0.8096330546</v>
      </c>
      <c r="M130" s="237">
        <f t="shared" si="99"/>
        <v>0.4081773195</v>
      </c>
      <c r="N130" s="237">
        <f t="shared" si="99"/>
        <v>1.354388895</v>
      </c>
      <c r="O130" s="237">
        <f t="shared" si="99"/>
        <v>0.4509170351</v>
      </c>
      <c r="P130" s="237">
        <f t="shared" si="99"/>
        <v>0.5221077205</v>
      </c>
      <c r="Q130" s="237">
        <f t="shared" si="99"/>
        <v>0.8254331553</v>
      </c>
      <c r="R130" s="237">
        <f t="shared" si="99"/>
        <v>0.6455969589</v>
      </c>
      <c r="S130" s="237">
        <f t="shared" si="99"/>
        <v>0.5991178772</v>
      </c>
      <c r="T130" s="237">
        <f t="shared" si="99"/>
        <v>0.5528029299</v>
      </c>
      <c r="U130" s="237">
        <f t="shared" si="99"/>
        <v>0.5181202706</v>
      </c>
      <c r="V130" s="245"/>
      <c r="W130" s="42"/>
      <c r="X130" s="42"/>
      <c r="Y130" s="42"/>
      <c r="Z130" s="42"/>
      <c r="AA130" s="42"/>
      <c r="AB130" s="42"/>
      <c r="AC130" s="42"/>
      <c r="AD130" s="42"/>
      <c r="AE130" s="42"/>
      <c r="AF130" s="42"/>
      <c r="AG130" s="42"/>
      <c r="AH130" s="42"/>
      <c r="AI130" s="42"/>
      <c r="AJ130" s="42"/>
      <c r="AK130" s="42"/>
      <c r="AL130" s="42"/>
      <c r="AM130" s="42"/>
      <c r="AN130" s="42"/>
      <c r="AO130" s="42"/>
      <c r="AP130" s="42"/>
      <c r="AQ130" s="42"/>
    </row>
    <row r="131" ht="15.75" customHeight="1">
      <c r="A131" s="42"/>
      <c r="B131" s="265" t="s">
        <v>100</v>
      </c>
      <c r="C131" s="42"/>
      <c r="D131" s="42"/>
      <c r="E131" s="42"/>
      <c r="F131" s="42"/>
      <c r="G131" s="42"/>
      <c r="H131" s="42"/>
      <c r="I131" s="42"/>
      <c r="J131" s="42"/>
      <c r="K131" s="59"/>
      <c r="L131" s="266">
        <f t="shared" ref="L131:U131" si="100">L121/L119</f>
        <v>0.8224887073</v>
      </c>
      <c r="M131" s="266">
        <f t="shared" si="100"/>
        <v>0.3825892392</v>
      </c>
      <c r="N131" s="266">
        <f t="shared" si="100"/>
        <v>1.032716683</v>
      </c>
      <c r="O131" s="266">
        <f t="shared" si="100"/>
        <v>0.3615675536</v>
      </c>
      <c r="P131" s="266">
        <f t="shared" si="100"/>
        <v>0.5065597862</v>
      </c>
      <c r="Q131" s="266">
        <f t="shared" si="100"/>
        <v>0.7186402065</v>
      </c>
      <c r="R131" s="266">
        <f t="shared" si="100"/>
        <v>0.5757768457</v>
      </c>
      <c r="S131" s="266">
        <f t="shared" si="100"/>
        <v>0.5301537186</v>
      </c>
      <c r="T131" s="266">
        <f t="shared" si="100"/>
        <v>0.4849901336</v>
      </c>
      <c r="U131" s="266">
        <f t="shared" si="100"/>
        <v>0.4514032021</v>
      </c>
      <c r="V131" s="245"/>
      <c r="W131" s="42"/>
      <c r="X131" s="42"/>
      <c r="Y131" s="42"/>
      <c r="Z131" s="42"/>
      <c r="AA131" s="42"/>
      <c r="AB131" s="42"/>
      <c r="AC131" s="42"/>
      <c r="AD131" s="42"/>
      <c r="AE131" s="42"/>
      <c r="AF131" s="42"/>
      <c r="AG131" s="42"/>
      <c r="AH131" s="42"/>
      <c r="AI131" s="42"/>
      <c r="AJ131" s="42"/>
      <c r="AK131" s="42"/>
      <c r="AL131" s="42"/>
      <c r="AM131" s="42"/>
      <c r="AN131" s="42"/>
      <c r="AO131" s="42"/>
      <c r="AP131" s="42"/>
      <c r="AQ131" s="42"/>
    </row>
    <row r="132" ht="15.75" customHeight="1">
      <c r="A132" s="16"/>
      <c r="B132" s="16"/>
      <c r="C132" s="16"/>
      <c r="D132" s="36"/>
      <c r="E132" s="36"/>
      <c r="F132" s="36"/>
      <c r="G132" s="36"/>
      <c r="H132" s="36"/>
      <c r="I132" s="36"/>
      <c r="J132" s="36"/>
      <c r="K132" s="36"/>
      <c r="L132" s="36"/>
      <c r="M132" s="36"/>
      <c r="N132" s="36"/>
      <c r="O132" s="36"/>
      <c r="P132" s="36"/>
      <c r="Q132" s="36"/>
      <c r="R132" s="36"/>
      <c r="S132" s="36"/>
      <c r="T132" s="36"/>
      <c r="U132" s="36"/>
      <c r="V132" s="8"/>
    </row>
    <row r="133" ht="15.75" customHeight="1">
      <c r="A133" s="16"/>
      <c r="B133" s="16"/>
      <c r="C133" s="16"/>
      <c r="D133" s="36"/>
      <c r="E133" s="36"/>
      <c r="F133" s="36"/>
      <c r="G133" s="36"/>
      <c r="H133" s="36"/>
      <c r="I133" s="36"/>
      <c r="J133" s="36"/>
      <c r="K133" s="36"/>
      <c r="L133" s="36"/>
      <c r="M133" s="36"/>
      <c r="N133" s="36"/>
      <c r="O133" s="36"/>
      <c r="P133" s="36"/>
      <c r="Q133" s="36"/>
      <c r="R133" s="36"/>
      <c r="S133" s="36"/>
      <c r="T133" s="36"/>
      <c r="U133" s="36"/>
      <c r="V133" s="8"/>
    </row>
    <row r="134" ht="13.5" customHeight="1">
      <c r="A134" s="172"/>
      <c r="B134" s="173" t="s">
        <v>101</v>
      </c>
      <c r="C134" s="174"/>
      <c r="D134" s="175"/>
      <c r="E134" s="175"/>
      <c r="F134" s="175"/>
      <c r="G134" s="175"/>
      <c r="H134" s="175"/>
      <c r="I134" s="175"/>
      <c r="J134" s="175"/>
      <c r="K134" s="175"/>
      <c r="L134" s="175"/>
      <c r="M134" s="175"/>
      <c r="N134" s="175"/>
      <c r="O134" s="175"/>
      <c r="P134" s="175"/>
      <c r="Q134" s="175"/>
      <c r="R134" s="175"/>
      <c r="S134" s="175"/>
      <c r="T134" s="267"/>
      <c r="U134" s="267"/>
      <c r="V134" s="8"/>
    </row>
    <row r="135" ht="15.75" customHeight="1" outlineLevel="1">
      <c r="A135" s="268"/>
      <c r="B135" s="269" t="s">
        <v>102</v>
      </c>
      <c r="C135" s="269"/>
      <c r="D135" s="270"/>
      <c r="E135" s="270"/>
      <c r="F135" s="270"/>
      <c r="G135" s="270"/>
      <c r="H135" s="270"/>
      <c r="I135" s="270"/>
      <c r="J135" s="271"/>
      <c r="K135" s="271">
        <f t="shared" ref="K135:P135" si="101">K96/K7</f>
        <v>0.1346308896</v>
      </c>
      <c r="L135" s="271">
        <f t="shared" si="101"/>
        <v>0.1318559879</v>
      </c>
      <c r="M135" s="271">
        <f t="shared" si="101"/>
        <v>0.1190462058</v>
      </c>
      <c r="N135" s="271">
        <f t="shared" si="101"/>
        <v>0.1154799372</v>
      </c>
      <c r="O135" s="271">
        <f t="shared" si="101"/>
        <v>0.1198573779</v>
      </c>
      <c r="P135" s="271">
        <f t="shared" si="101"/>
        <v>0.1033063629</v>
      </c>
      <c r="Q135" s="271">
        <f t="shared" ref="Q135:U135" si="102">P135</f>
        <v>0.1033063629</v>
      </c>
      <c r="R135" s="271">
        <f t="shared" si="102"/>
        <v>0.1033063629</v>
      </c>
      <c r="S135" s="271">
        <f t="shared" si="102"/>
        <v>0.1033063629</v>
      </c>
      <c r="T135" s="271">
        <f t="shared" si="102"/>
        <v>0.1033063629</v>
      </c>
      <c r="U135" s="271">
        <f t="shared" si="102"/>
        <v>0.1033063629</v>
      </c>
      <c r="V135" s="8"/>
    </row>
    <row r="136" ht="15.75" customHeight="1" outlineLevel="1">
      <c r="A136" s="268"/>
      <c r="B136" s="269" t="s">
        <v>103</v>
      </c>
      <c r="C136" s="269"/>
      <c r="D136" s="270"/>
      <c r="E136" s="270"/>
      <c r="F136" s="270"/>
      <c r="G136" s="270"/>
      <c r="H136" s="270"/>
      <c r="I136" s="270"/>
      <c r="J136" s="271"/>
      <c r="K136" s="272">
        <f t="shared" ref="K136:O136" si="103">K97/K7</f>
        <v>0</v>
      </c>
      <c r="L136" s="272">
        <f t="shared" si="103"/>
        <v>0</v>
      </c>
      <c r="M136" s="272">
        <f t="shared" si="103"/>
        <v>0</v>
      </c>
      <c r="N136" s="272">
        <f t="shared" si="103"/>
        <v>0</v>
      </c>
      <c r="O136" s="272">
        <f t="shared" si="103"/>
        <v>0</v>
      </c>
      <c r="P136" s="272"/>
      <c r="Q136" s="271" t="str">
        <f t="shared" ref="Q136:U136" si="104">P136</f>
        <v/>
      </c>
      <c r="R136" s="271" t="str">
        <f t="shared" si="104"/>
        <v/>
      </c>
      <c r="S136" s="271" t="str">
        <f t="shared" si="104"/>
        <v/>
      </c>
      <c r="T136" s="271" t="str">
        <f t="shared" si="104"/>
        <v/>
      </c>
      <c r="U136" s="271" t="str">
        <f t="shared" si="104"/>
        <v/>
      </c>
      <c r="V136" s="8"/>
    </row>
    <row r="137" ht="15.75" customHeight="1" outlineLevel="1">
      <c r="A137" s="268"/>
      <c r="B137" s="269" t="s">
        <v>104</v>
      </c>
      <c r="C137" s="269"/>
      <c r="D137" s="270"/>
      <c r="E137" s="270"/>
      <c r="F137" s="270"/>
      <c r="G137" s="270"/>
      <c r="H137" s="270"/>
      <c r="I137" s="270"/>
      <c r="J137" s="271"/>
      <c r="K137" s="271">
        <f t="shared" ref="K137:P137" si="105">K98/K7</f>
        <v>0.02608314356</v>
      </c>
      <c r="L137" s="271">
        <f t="shared" si="105"/>
        <v>0.02489385215</v>
      </c>
      <c r="M137" s="271">
        <f t="shared" si="105"/>
        <v>0.03798895946</v>
      </c>
      <c r="N137" s="271">
        <f t="shared" si="105"/>
        <v>0.04331569604</v>
      </c>
      <c r="O137" s="271">
        <f t="shared" si="105"/>
        <v>0.02738284088</v>
      </c>
      <c r="P137" s="271">
        <f t="shared" si="105"/>
        <v>0.02968371013</v>
      </c>
      <c r="Q137" s="271">
        <f t="shared" ref="Q137:U137" si="106">P137</f>
        <v>0.02968371013</v>
      </c>
      <c r="R137" s="271">
        <f t="shared" si="106"/>
        <v>0.02968371013</v>
      </c>
      <c r="S137" s="271">
        <f t="shared" si="106"/>
        <v>0.02968371013</v>
      </c>
      <c r="T137" s="271">
        <f t="shared" si="106"/>
        <v>0.02968371013</v>
      </c>
      <c r="U137" s="271">
        <f t="shared" si="106"/>
        <v>0.02968371013</v>
      </c>
      <c r="V137" s="8"/>
    </row>
    <row r="138" ht="15.75" customHeight="1" outlineLevel="1">
      <c r="A138" s="273"/>
      <c r="B138" s="274" t="s">
        <v>105</v>
      </c>
      <c r="C138" s="274"/>
      <c r="D138" s="275"/>
      <c r="E138" s="275"/>
      <c r="F138" s="275"/>
      <c r="G138" s="275"/>
      <c r="H138" s="275"/>
      <c r="I138" s="275"/>
      <c r="J138" s="276"/>
      <c r="K138" s="276">
        <f t="shared" ref="K138:P138" si="107">K99/K7</f>
        <v>0.01927946023</v>
      </c>
      <c r="L138" s="276">
        <f t="shared" si="107"/>
        <v>0.01548304543</v>
      </c>
      <c r="M138" s="276">
        <f t="shared" si="107"/>
        <v>0.03462252711</v>
      </c>
      <c r="N138" s="276">
        <f t="shared" si="107"/>
        <v>0.04279258033</v>
      </c>
      <c r="O138" s="276">
        <f t="shared" si="107"/>
        <v>0.03594461164</v>
      </c>
      <c r="P138" s="276">
        <f t="shared" si="107"/>
        <v>0.04672919921</v>
      </c>
      <c r="Q138" s="276">
        <f t="shared" ref="Q138:U138" si="108">P138</f>
        <v>0.04672919921</v>
      </c>
      <c r="R138" s="276">
        <f t="shared" si="108"/>
        <v>0.04672919921</v>
      </c>
      <c r="S138" s="276">
        <f t="shared" si="108"/>
        <v>0.04672919921</v>
      </c>
      <c r="T138" s="276">
        <f t="shared" si="108"/>
        <v>0.04672919921</v>
      </c>
      <c r="U138" s="276">
        <f t="shared" si="108"/>
        <v>0.04672919921</v>
      </c>
      <c r="V138" s="8"/>
    </row>
    <row r="139" ht="15.75" customHeight="1" outlineLevel="1">
      <c r="A139" s="273"/>
      <c r="B139" s="274" t="s">
        <v>106</v>
      </c>
      <c r="C139" s="274"/>
      <c r="D139" s="275"/>
      <c r="E139" s="275"/>
      <c r="F139" s="275"/>
      <c r="G139" s="275"/>
      <c r="H139" s="275"/>
      <c r="I139" s="275"/>
      <c r="J139" s="276"/>
      <c r="K139" s="276">
        <f t="shared" ref="K139:P139" si="109">K100/K7</f>
        <v>0.02410286151</v>
      </c>
      <c r="L139" s="276">
        <f t="shared" si="109"/>
        <v>0.03034956087</v>
      </c>
      <c r="M139" s="276">
        <f t="shared" si="109"/>
        <v>0.02672794648</v>
      </c>
      <c r="N139" s="276">
        <f t="shared" si="109"/>
        <v>0.03937088904</v>
      </c>
      <c r="O139" s="276">
        <f t="shared" si="109"/>
        <v>0.04936175891</v>
      </c>
      <c r="P139" s="276">
        <f t="shared" si="109"/>
        <v>0.03860158905</v>
      </c>
      <c r="Q139" s="276">
        <f t="shared" ref="Q139:U139" si="110">P139</f>
        <v>0.03860158905</v>
      </c>
      <c r="R139" s="276">
        <f t="shared" si="110"/>
        <v>0.03860158905</v>
      </c>
      <c r="S139" s="276">
        <f t="shared" si="110"/>
        <v>0.03860158905</v>
      </c>
      <c r="T139" s="276">
        <f t="shared" si="110"/>
        <v>0.03860158905</v>
      </c>
      <c r="U139" s="276">
        <f t="shared" si="110"/>
        <v>0.03860158905</v>
      </c>
      <c r="V139" s="8"/>
    </row>
    <row r="140" ht="15.75" customHeight="1" outlineLevel="1">
      <c r="A140" s="16"/>
      <c r="B140" s="16"/>
      <c r="C140" s="16"/>
      <c r="D140" s="36"/>
      <c r="E140" s="36"/>
      <c r="F140" s="36"/>
      <c r="G140" s="36"/>
      <c r="H140" s="36"/>
      <c r="I140" s="36"/>
      <c r="J140" s="277"/>
      <c r="K140" s="277"/>
      <c r="L140" s="277"/>
      <c r="M140" s="277"/>
      <c r="N140" s="277"/>
      <c r="O140" s="277"/>
      <c r="P140" s="277"/>
      <c r="Q140" s="277"/>
      <c r="R140" s="277"/>
      <c r="S140" s="277"/>
      <c r="T140" s="277"/>
      <c r="U140" s="277"/>
      <c r="V140" s="278"/>
      <c r="W140" s="11"/>
      <c r="X140" s="11"/>
      <c r="Y140" s="11"/>
      <c r="Z140" s="11"/>
      <c r="AA140" s="11"/>
      <c r="AB140" s="11"/>
      <c r="AC140" s="11"/>
      <c r="AD140" s="11"/>
      <c r="AE140" s="11"/>
      <c r="AF140" s="11"/>
      <c r="AG140" s="11"/>
      <c r="AH140" s="11"/>
      <c r="AI140" s="11"/>
      <c r="AJ140" s="11"/>
      <c r="AK140" s="11"/>
      <c r="AL140" s="11"/>
      <c r="AM140" s="11"/>
      <c r="AN140" s="11"/>
      <c r="AO140" s="11"/>
      <c r="AP140" s="11"/>
      <c r="AQ140" s="11"/>
    </row>
    <row r="141" ht="15.75" customHeight="1" outlineLevel="1">
      <c r="A141" s="279"/>
      <c r="B141" s="280" t="s">
        <v>107</v>
      </c>
      <c r="C141" s="280"/>
      <c r="D141" s="281"/>
      <c r="E141" s="281"/>
      <c r="F141" s="281"/>
      <c r="G141" s="281"/>
      <c r="H141" s="281"/>
      <c r="I141" s="281"/>
      <c r="J141" s="282"/>
      <c r="K141" s="282">
        <f t="shared" ref="K141:U141" si="111">K101-J101</f>
        <v>962</v>
      </c>
      <c r="L141" s="282">
        <f t="shared" si="111"/>
        <v>1240</v>
      </c>
      <c r="M141" s="282">
        <f t="shared" si="111"/>
        <v>1749</v>
      </c>
      <c r="N141" s="282">
        <f t="shared" si="111"/>
        <v>-2348</v>
      </c>
      <c r="O141" s="282">
        <f t="shared" si="111"/>
        <v>-581</v>
      </c>
      <c r="P141" s="282">
        <f t="shared" si="111"/>
        <v>-515</v>
      </c>
      <c r="Q141" s="282">
        <f t="shared" si="111"/>
        <v>863.4227683</v>
      </c>
      <c r="R141" s="282">
        <f t="shared" si="111"/>
        <v>784.4535496</v>
      </c>
      <c r="S141" s="282">
        <f t="shared" si="111"/>
        <v>855.1689191</v>
      </c>
      <c r="T141" s="282">
        <f t="shared" si="111"/>
        <v>830.21573</v>
      </c>
      <c r="U141" s="282">
        <f t="shared" si="111"/>
        <v>896.9101995</v>
      </c>
      <c r="V141" s="12"/>
      <c r="W141" s="72"/>
      <c r="X141" s="72"/>
      <c r="Y141" s="72"/>
      <c r="Z141" s="72"/>
      <c r="AA141" s="72"/>
      <c r="AB141" s="72"/>
      <c r="AC141" s="72"/>
      <c r="AD141" s="72"/>
      <c r="AE141" s="72"/>
      <c r="AF141" s="72"/>
      <c r="AG141" s="72"/>
      <c r="AH141" s="72"/>
      <c r="AI141" s="72"/>
      <c r="AJ141" s="72"/>
      <c r="AK141" s="72"/>
      <c r="AL141" s="72"/>
      <c r="AM141" s="72"/>
      <c r="AN141" s="72"/>
      <c r="AO141" s="72"/>
      <c r="AP141" s="72"/>
      <c r="AQ141" s="72"/>
    </row>
    <row r="142" ht="15.75" customHeight="1" outlineLevel="1">
      <c r="A142" s="94"/>
      <c r="B142" s="94"/>
      <c r="C142" s="94"/>
      <c r="D142" s="96"/>
      <c r="E142" s="96"/>
      <c r="F142" s="96"/>
      <c r="G142" s="96"/>
      <c r="H142" s="96"/>
      <c r="I142" s="96"/>
      <c r="J142" s="283"/>
      <c r="K142" s="283"/>
      <c r="L142" s="283"/>
      <c r="M142" s="283"/>
      <c r="N142" s="283"/>
      <c r="O142" s="283"/>
      <c r="P142" s="283"/>
      <c r="Q142" s="283"/>
      <c r="R142" s="283"/>
      <c r="S142" s="283"/>
      <c r="T142" s="283"/>
      <c r="U142" s="283"/>
      <c r="V142" s="12"/>
      <c r="W142" s="72"/>
      <c r="X142" s="72"/>
      <c r="Y142" s="72"/>
      <c r="Z142" s="72"/>
      <c r="AA142" s="72"/>
      <c r="AB142" s="72"/>
      <c r="AC142" s="72"/>
      <c r="AD142" s="72"/>
      <c r="AE142" s="72"/>
      <c r="AF142" s="72"/>
      <c r="AG142" s="72"/>
      <c r="AH142" s="72"/>
      <c r="AI142" s="72"/>
      <c r="AJ142" s="72"/>
      <c r="AK142" s="72"/>
      <c r="AL142" s="72"/>
      <c r="AM142" s="72"/>
      <c r="AN142" s="72"/>
      <c r="AO142" s="72"/>
      <c r="AP142" s="72"/>
      <c r="AQ142" s="72"/>
    </row>
    <row r="143" ht="15.75" customHeight="1" outlineLevel="1">
      <c r="A143" s="94"/>
      <c r="B143" s="94" t="s">
        <v>108</v>
      </c>
      <c r="C143" s="94"/>
      <c r="D143" s="96"/>
      <c r="E143" s="96"/>
      <c r="F143" s="96"/>
      <c r="G143" s="96"/>
      <c r="H143" s="96"/>
      <c r="I143" s="96"/>
      <c r="J143" s="284"/>
      <c r="K143" s="284">
        <f t="shared" ref="K143:O143" si="112">(K96/J7)*365</f>
        <v>62.21694903</v>
      </c>
      <c r="L143" s="284">
        <f t="shared" si="112"/>
        <v>58.52122438</v>
      </c>
      <c r="M143" s="284">
        <f t="shared" si="112"/>
        <v>59.60838713</v>
      </c>
      <c r="N143" s="284">
        <f t="shared" si="112"/>
        <v>41.67838276</v>
      </c>
      <c r="O143" s="284">
        <f t="shared" si="112"/>
        <v>50.61088767</v>
      </c>
      <c r="P143" s="284">
        <f t="shared" ref="P143:U143" si="113">(P96/P7)*365</f>
        <v>37.70682245</v>
      </c>
      <c r="Q143" s="284">
        <f t="shared" si="113"/>
        <v>37.70682245</v>
      </c>
      <c r="R143" s="284">
        <f t="shared" si="113"/>
        <v>37.70682245</v>
      </c>
      <c r="S143" s="284">
        <f t="shared" si="113"/>
        <v>37.70682245</v>
      </c>
      <c r="T143" s="284">
        <f t="shared" si="113"/>
        <v>37.70682245</v>
      </c>
      <c r="U143" s="284">
        <f t="shared" si="113"/>
        <v>37.70682245</v>
      </c>
      <c r="V143" s="8"/>
    </row>
    <row r="144" ht="15.75" customHeight="1" outlineLevel="1">
      <c r="A144" s="94"/>
      <c r="B144" s="94" t="s">
        <v>109</v>
      </c>
      <c r="C144" s="94"/>
      <c r="D144" s="96"/>
      <c r="E144" s="96"/>
      <c r="F144" s="96"/>
      <c r="G144" s="96"/>
      <c r="H144" s="96"/>
      <c r="I144" s="96"/>
      <c r="J144" s="284"/>
      <c r="K144" s="284">
        <f t="shared" ref="K144:U144" si="114">ABS(K97/K20*365)</f>
        <v>0</v>
      </c>
      <c r="L144" s="284">
        <f t="shared" si="114"/>
        <v>0</v>
      </c>
      <c r="M144" s="284">
        <f t="shared" si="114"/>
        <v>0</v>
      </c>
      <c r="N144" s="284">
        <f t="shared" si="114"/>
        <v>0</v>
      </c>
      <c r="O144" s="284">
        <f t="shared" si="114"/>
        <v>0</v>
      </c>
      <c r="P144" s="284">
        <f t="shared" si="114"/>
        <v>0</v>
      </c>
      <c r="Q144" s="284">
        <f t="shared" si="114"/>
        <v>0</v>
      </c>
      <c r="R144" s="284">
        <f t="shared" si="114"/>
        <v>0</v>
      </c>
      <c r="S144" s="284">
        <f t="shared" si="114"/>
        <v>0</v>
      </c>
      <c r="T144" s="284">
        <f t="shared" si="114"/>
        <v>0</v>
      </c>
      <c r="U144" s="284">
        <f t="shared" si="114"/>
        <v>0</v>
      </c>
      <c r="V144" s="8"/>
    </row>
    <row r="145" ht="15.75" customHeight="1" outlineLevel="1">
      <c r="A145" s="94"/>
      <c r="B145" s="94" t="s">
        <v>110</v>
      </c>
      <c r="C145" s="94"/>
      <c r="D145" s="96"/>
      <c r="E145" s="96"/>
      <c r="F145" s="96"/>
      <c r="G145" s="96"/>
      <c r="H145" s="96"/>
      <c r="I145" s="96"/>
      <c r="J145" s="284"/>
      <c r="K145" s="284">
        <f t="shared" ref="K145:U145" si="115">ABS(K99/K20*365)</f>
        <v>38.95810493</v>
      </c>
      <c r="L145" s="284">
        <f t="shared" si="115"/>
        <v>29.10466092</v>
      </c>
      <c r="M145" s="284">
        <f t="shared" si="115"/>
        <v>65.7995938</v>
      </c>
      <c r="N145" s="284">
        <f t="shared" si="115"/>
        <v>72.13553012</v>
      </c>
      <c r="O145" s="284">
        <f t="shared" si="115"/>
        <v>68.18001464</v>
      </c>
      <c r="P145" s="284">
        <f t="shared" si="115"/>
        <v>93.12163956</v>
      </c>
      <c r="Q145" s="284">
        <f t="shared" si="115"/>
        <v>89.76925112</v>
      </c>
      <c r="R145" s="284">
        <f t="shared" si="115"/>
        <v>89.76925112</v>
      </c>
      <c r="S145" s="284">
        <f t="shared" si="115"/>
        <v>89.76925112</v>
      </c>
      <c r="T145" s="284">
        <f t="shared" si="115"/>
        <v>89.76925112</v>
      </c>
      <c r="U145" s="284">
        <f t="shared" si="115"/>
        <v>89.76925112</v>
      </c>
      <c r="V145" s="8"/>
    </row>
    <row r="146" ht="15.75" customHeight="1" outlineLevel="1">
      <c r="A146" s="279"/>
      <c r="B146" s="280" t="s">
        <v>111</v>
      </c>
      <c r="C146" s="280"/>
      <c r="D146" s="281"/>
      <c r="E146" s="281"/>
      <c r="F146" s="281"/>
      <c r="G146" s="281"/>
      <c r="H146" s="281"/>
      <c r="I146" s="281"/>
      <c r="J146" s="285"/>
      <c r="K146" s="285">
        <f t="shared" ref="K146:U146" si="116">K143+K144-K145</f>
        <v>23.2588441</v>
      </c>
      <c r="L146" s="285">
        <f t="shared" si="116"/>
        <v>29.41656346</v>
      </c>
      <c r="M146" s="285">
        <f t="shared" si="116"/>
        <v>-6.191206667</v>
      </c>
      <c r="N146" s="285">
        <f t="shared" si="116"/>
        <v>-30.45714736</v>
      </c>
      <c r="O146" s="285">
        <f t="shared" si="116"/>
        <v>-17.56912697</v>
      </c>
      <c r="P146" s="285">
        <f t="shared" si="116"/>
        <v>-55.41481711</v>
      </c>
      <c r="Q146" s="285">
        <f t="shared" si="116"/>
        <v>-52.06242867</v>
      </c>
      <c r="R146" s="285">
        <f t="shared" si="116"/>
        <v>-52.06242867</v>
      </c>
      <c r="S146" s="285">
        <f t="shared" si="116"/>
        <v>-52.06242867</v>
      </c>
      <c r="T146" s="285">
        <f t="shared" si="116"/>
        <v>-52.06242867</v>
      </c>
      <c r="U146" s="285">
        <f t="shared" si="116"/>
        <v>-52.06242867</v>
      </c>
      <c r="V146" s="36"/>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outlineLevel="1">
      <c r="V147" s="8"/>
    </row>
    <row r="148" outlineLevel="1">
      <c r="B148" s="286" t="s">
        <v>112</v>
      </c>
      <c r="K148" s="164">
        <f t="shared" ref="K148:P148" si="117">K105/K7</f>
        <v>0.1460316562</v>
      </c>
      <c r="L148" s="164">
        <f t="shared" si="117"/>
        <v>0.1239341593</v>
      </c>
      <c r="M148" s="164">
        <f t="shared" si="117"/>
        <v>0.1176385791</v>
      </c>
      <c r="N148" s="164">
        <f t="shared" si="117"/>
        <v>0.1429392242</v>
      </c>
      <c r="O148" s="164">
        <f t="shared" si="117"/>
        <v>0.1448384753</v>
      </c>
      <c r="P148" s="164">
        <f t="shared" si="117"/>
        <v>0.1752329773</v>
      </c>
      <c r="Q148" s="164">
        <f t="shared" ref="Q148:U148" si="118">P148</f>
        <v>0.1752329773</v>
      </c>
      <c r="R148" s="164">
        <f t="shared" si="118"/>
        <v>0.1752329773</v>
      </c>
      <c r="S148" s="164">
        <f t="shared" si="118"/>
        <v>0.1752329773</v>
      </c>
      <c r="T148" s="164">
        <f t="shared" si="118"/>
        <v>0.1752329773</v>
      </c>
      <c r="U148" s="164">
        <f t="shared" si="118"/>
        <v>0.1752329773</v>
      </c>
      <c r="V148" s="8"/>
    </row>
    <row r="149" ht="15.75" customHeight="1">
      <c r="A149" s="287"/>
      <c r="B149" s="287"/>
      <c r="C149" s="287"/>
      <c r="D149" s="287"/>
      <c r="E149" s="287"/>
      <c r="F149" s="287"/>
      <c r="G149" s="287"/>
      <c r="H149" s="287"/>
      <c r="I149" s="287"/>
      <c r="J149" s="287"/>
      <c r="K149" s="287"/>
      <c r="L149" s="287"/>
      <c r="M149" s="287"/>
      <c r="N149" s="287"/>
      <c r="O149" s="287"/>
      <c r="P149" s="287"/>
      <c r="Q149" s="287"/>
      <c r="R149" s="287"/>
      <c r="S149" s="287"/>
      <c r="T149" s="287"/>
      <c r="U149" s="287"/>
      <c r="V149" s="8"/>
    </row>
    <row r="150" ht="15.75" customHeight="1">
      <c r="A150" s="288"/>
      <c r="B150" s="289" t="s">
        <v>113</v>
      </c>
      <c r="C150" s="15"/>
      <c r="D150" s="15"/>
      <c r="E150" s="15"/>
      <c r="F150" s="15"/>
      <c r="G150" s="15"/>
      <c r="H150" s="15"/>
      <c r="I150" s="15"/>
      <c r="J150" s="15"/>
      <c r="K150" s="15"/>
      <c r="L150" s="15"/>
      <c r="M150" s="15"/>
      <c r="N150" s="15"/>
      <c r="O150" s="15"/>
      <c r="P150" s="15"/>
      <c r="Q150" s="15"/>
      <c r="R150" s="15"/>
      <c r="S150" s="15"/>
      <c r="T150" s="288"/>
      <c r="U150" s="288"/>
      <c r="V150" s="8"/>
    </row>
    <row r="151" ht="15.75" customHeight="1">
      <c r="A151" s="16"/>
      <c r="B151" s="16"/>
      <c r="C151" s="16"/>
      <c r="D151" s="36"/>
      <c r="E151" s="36"/>
      <c r="F151" s="36"/>
      <c r="G151" s="36"/>
      <c r="H151" s="36"/>
      <c r="I151" s="36"/>
      <c r="J151" s="36"/>
      <c r="K151" s="36"/>
      <c r="L151" s="36"/>
      <c r="M151" s="36"/>
      <c r="N151" s="36"/>
      <c r="O151" s="36"/>
      <c r="P151" s="36"/>
      <c r="Q151" s="36"/>
      <c r="R151" s="36"/>
      <c r="S151" s="36"/>
      <c r="T151" s="36"/>
      <c r="U151" s="36"/>
      <c r="V151" s="8"/>
    </row>
    <row r="152" ht="15.75" customHeight="1">
      <c r="A152" s="16"/>
      <c r="B152" s="16"/>
      <c r="C152" s="16"/>
      <c r="D152" s="36"/>
      <c r="E152" s="36"/>
      <c r="F152" s="36"/>
      <c r="G152" s="36"/>
      <c r="H152" s="36"/>
      <c r="I152" s="36"/>
      <c r="J152" s="36"/>
      <c r="K152" s="36"/>
      <c r="L152" s="36"/>
      <c r="M152" s="36"/>
      <c r="N152" s="36"/>
      <c r="O152" s="36"/>
      <c r="P152" s="36"/>
      <c r="Q152" s="36"/>
      <c r="R152" s="36"/>
      <c r="S152" s="36"/>
      <c r="T152" s="36"/>
      <c r="U152" s="36"/>
      <c r="V152" s="8"/>
    </row>
    <row r="153" ht="15.75" customHeight="1">
      <c r="A153" s="1"/>
      <c r="B153" s="18"/>
      <c r="C153" s="18"/>
      <c r="D153" s="19"/>
      <c r="E153" s="20">
        <v>2013.0</v>
      </c>
      <c r="F153" s="20">
        <v>2014.0</v>
      </c>
      <c r="G153" s="20">
        <v>2015.0</v>
      </c>
      <c r="H153" s="20">
        <v>2016.0</v>
      </c>
      <c r="I153" s="20">
        <v>2017.0</v>
      </c>
      <c r="J153" s="290">
        <v>2018.0</v>
      </c>
      <c r="K153" s="21">
        <v>2019.0</v>
      </c>
      <c r="L153" s="21">
        <v>2020.0</v>
      </c>
      <c r="M153" s="21">
        <v>2021.0</v>
      </c>
      <c r="N153" s="21">
        <v>2022.0</v>
      </c>
      <c r="O153" s="21">
        <v>2023.0</v>
      </c>
      <c r="P153" s="21">
        <v>2024.0</v>
      </c>
      <c r="Q153" s="22" t="s">
        <v>6</v>
      </c>
      <c r="R153" s="22" t="s">
        <v>7</v>
      </c>
      <c r="S153" s="22" t="s">
        <v>8</v>
      </c>
      <c r="T153" s="22" t="s">
        <v>9</v>
      </c>
      <c r="U153" s="22" t="s">
        <v>10</v>
      </c>
      <c r="V153" s="23" t="s">
        <v>11</v>
      </c>
      <c r="W153" s="184" t="s">
        <v>73</v>
      </c>
      <c r="X153" s="185"/>
    </row>
    <row r="154" ht="15.75" customHeight="1">
      <c r="A154" s="148"/>
      <c r="B154" s="148" t="s">
        <v>114</v>
      </c>
      <c r="C154" s="148"/>
      <c r="D154" s="149"/>
      <c r="E154" s="149"/>
      <c r="F154" s="149"/>
      <c r="G154" s="149"/>
      <c r="H154" s="149"/>
      <c r="I154" s="149"/>
      <c r="J154" s="199">
        <v>22112.0</v>
      </c>
      <c r="K154" s="198">
        <v>18485.0</v>
      </c>
      <c r="L154" s="198">
        <v>29146.0</v>
      </c>
      <c r="M154" s="198">
        <v>39370.0</v>
      </c>
      <c r="N154" s="198">
        <v>23200.0</v>
      </c>
      <c r="O154" s="198">
        <v>39098.0</v>
      </c>
      <c r="P154" s="199">
        <f t="shared" ref="P154:U154" si="119">P61</f>
        <v>62360</v>
      </c>
      <c r="Q154" s="199">
        <f t="shared" si="119"/>
        <v>59336.41084</v>
      </c>
      <c r="R154" s="199">
        <f t="shared" si="119"/>
        <v>66035.69627</v>
      </c>
      <c r="S154" s="199">
        <f t="shared" si="119"/>
        <v>72162.22367</v>
      </c>
      <c r="T154" s="199">
        <f t="shared" si="119"/>
        <v>78332.53505</v>
      </c>
      <c r="U154" s="199">
        <f t="shared" si="119"/>
        <v>84514.46249</v>
      </c>
      <c r="V154" s="149"/>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row>
    <row r="155" ht="15.75" customHeight="1">
      <c r="A155" s="148"/>
      <c r="B155" s="148" t="s">
        <v>115</v>
      </c>
      <c r="C155" s="148"/>
      <c r="D155" s="149"/>
      <c r="E155" s="149"/>
      <c r="F155" s="149"/>
      <c r="G155" s="149"/>
      <c r="H155" s="149"/>
      <c r="I155" s="149"/>
      <c r="J155" s="203">
        <v>4315.0</v>
      </c>
      <c r="K155" s="198">
        <v>5741.0</v>
      </c>
      <c r="L155" s="198">
        <v>6862.0</v>
      </c>
      <c r="M155" s="198">
        <v>7967.0</v>
      </c>
      <c r="N155" s="198">
        <v>8686.0</v>
      </c>
      <c r="O155" s="198">
        <v>11178.0</v>
      </c>
      <c r="P155" s="203">
        <v>15498.0</v>
      </c>
      <c r="Q155" s="203">
        <f t="shared" ref="Q155:U155" si="120">ABS(Q27*Q207)</f>
        <v>22320.24527</v>
      </c>
      <c r="R155" s="203">
        <f t="shared" si="120"/>
        <v>24332.00502</v>
      </c>
      <c r="S155" s="203">
        <f t="shared" si="120"/>
        <v>26525.11692</v>
      </c>
      <c r="T155" s="203">
        <f t="shared" si="120"/>
        <v>28654.23545</v>
      </c>
      <c r="U155" s="203">
        <f t="shared" si="120"/>
        <v>30954.39438</v>
      </c>
      <c r="V155" s="149"/>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row>
    <row r="156" ht="15.75" customHeight="1">
      <c r="A156" s="148"/>
      <c r="B156" s="148" t="s">
        <v>116</v>
      </c>
      <c r="C156" s="148"/>
      <c r="D156" s="149"/>
      <c r="E156" s="149"/>
      <c r="F156" s="149"/>
      <c r="G156" s="149"/>
      <c r="H156" s="149"/>
      <c r="I156" s="149"/>
      <c r="J156" s="199"/>
      <c r="K156" s="198"/>
      <c r="L156" s="198"/>
      <c r="M156" s="198"/>
      <c r="N156" s="198"/>
      <c r="O156" s="198"/>
      <c r="P156" s="199">
        <f t="shared" ref="P156:U156" si="121">ABS(P27*P208)</f>
        <v>0</v>
      </c>
      <c r="Q156" s="199">
        <f t="shared" si="121"/>
        <v>0</v>
      </c>
      <c r="R156" s="199">
        <f t="shared" si="121"/>
        <v>0</v>
      </c>
      <c r="S156" s="199">
        <f t="shared" si="121"/>
        <v>0</v>
      </c>
      <c r="T156" s="199">
        <f t="shared" si="121"/>
        <v>0</v>
      </c>
      <c r="U156" s="199">
        <f t="shared" si="121"/>
        <v>0</v>
      </c>
      <c r="V156" s="149"/>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row>
    <row r="157" ht="15.75" customHeight="1">
      <c r="A157" s="148"/>
      <c r="B157" s="148" t="s">
        <v>117</v>
      </c>
      <c r="C157" s="148"/>
      <c r="D157" s="149"/>
      <c r="E157" s="149"/>
      <c r="F157" s="149"/>
      <c r="G157" s="149"/>
      <c r="H157" s="149"/>
      <c r="I157" s="149"/>
      <c r="J157" s="199"/>
      <c r="K157" s="198"/>
      <c r="L157" s="199">
        <v>33.0</v>
      </c>
      <c r="M157" s="198"/>
      <c r="N157" s="198"/>
      <c r="O157" s="198"/>
      <c r="P157" s="199">
        <f t="shared" ref="P157:U157" si="122">P7*P209</f>
        <v>0</v>
      </c>
      <c r="Q157" s="199">
        <f t="shared" si="122"/>
        <v>0</v>
      </c>
      <c r="R157" s="199">
        <f t="shared" si="122"/>
        <v>0</v>
      </c>
      <c r="S157" s="199">
        <f t="shared" si="122"/>
        <v>0</v>
      </c>
      <c r="T157" s="199">
        <f t="shared" si="122"/>
        <v>0</v>
      </c>
      <c r="U157" s="199">
        <f t="shared" si="122"/>
        <v>0</v>
      </c>
      <c r="V157" s="149"/>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row>
    <row r="158" ht="15.75" customHeight="1">
      <c r="A158" s="148"/>
      <c r="B158" s="148" t="s">
        <v>118</v>
      </c>
      <c r="C158" s="148"/>
      <c r="D158" s="149"/>
      <c r="E158" s="149"/>
      <c r="F158" s="149"/>
      <c r="G158" s="149"/>
      <c r="H158" s="149"/>
      <c r="I158" s="149"/>
      <c r="J158" s="199"/>
      <c r="K158" s="198"/>
      <c r="L158" s="198"/>
      <c r="M158" s="198"/>
      <c r="N158" s="198">
        <v>3559.0</v>
      </c>
      <c r="O158" s="198">
        <v>2208.0</v>
      </c>
      <c r="P158" s="199">
        <v>383.0</v>
      </c>
      <c r="Q158" s="199">
        <f t="shared" ref="Q158:U158" si="123">Q7*Q210</f>
        <v>0</v>
      </c>
      <c r="R158" s="199">
        <f t="shared" si="123"/>
        <v>0</v>
      </c>
      <c r="S158" s="199">
        <f t="shared" si="123"/>
        <v>0</v>
      </c>
      <c r="T158" s="199">
        <f t="shared" si="123"/>
        <v>0</v>
      </c>
      <c r="U158" s="199">
        <f t="shared" si="123"/>
        <v>0</v>
      </c>
      <c r="V158" s="149"/>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row>
    <row r="159" ht="15.75" customHeight="1">
      <c r="A159" s="148"/>
      <c r="B159" s="291" t="s">
        <v>119</v>
      </c>
      <c r="C159" s="148"/>
      <c r="D159" s="149"/>
      <c r="E159" s="149"/>
      <c r="F159" s="149"/>
      <c r="G159" s="149"/>
      <c r="H159" s="149"/>
      <c r="I159" s="149"/>
      <c r="J159" s="198"/>
      <c r="K159" s="198"/>
      <c r="L159" s="153"/>
      <c r="M159" s="153"/>
      <c r="N159" s="153"/>
      <c r="O159" s="153"/>
      <c r="P159" s="199">
        <f t="shared" ref="P159:U159" si="124">P7*P211</f>
        <v>0</v>
      </c>
      <c r="Q159" s="199">
        <f t="shared" si="124"/>
        <v>0</v>
      </c>
      <c r="R159" s="199">
        <f t="shared" si="124"/>
        <v>0</v>
      </c>
      <c r="S159" s="199">
        <f t="shared" si="124"/>
        <v>0</v>
      </c>
      <c r="T159" s="199">
        <f t="shared" si="124"/>
        <v>0</v>
      </c>
      <c r="U159" s="199">
        <f t="shared" si="124"/>
        <v>0</v>
      </c>
      <c r="V159" s="149"/>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row>
    <row r="160" ht="15.75" customHeight="1">
      <c r="A160" s="148"/>
      <c r="B160" s="148" t="s">
        <v>120</v>
      </c>
      <c r="C160" s="148"/>
      <c r="D160" s="149"/>
      <c r="E160" s="149"/>
      <c r="F160" s="149"/>
      <c r="G160" s="149"/>
      <c r="H160" s="149"/>
      <c r="I160" s="149"/>
      <c r="J160" s="199">
        <v>4152.0</v>
      </c>
      <c r="K160" s="199">
        <v>4836.0</v>
      </c>
      <c r="L160" s="199">
        <v>6536.0</v>
      </c>
      <c r="M160" s="199">
        <v>9164.0</v>
      </c>
      <c r="N160" s="199">
        <v>11992.0</v>
      </c>
      <c r="O160" s="199">
        <v>14027.0</v>
      </c>
      <c r="P160" s="199">
        <v>16690.0</v>
      </c>
      <c r="Q160" s="199">
        <f t="shared" ref="Q160:U160" si="125">Q7*Q212</f>
        <v>18528.0773</v>
      </c>
      <c r="R160" s="199">
        <f t="shared" si="125"/>
        <v>20198.04282</v>
      </c>
      <c r="S160" s="199">
        <f t="shared" si="125"/>
        <v>22018.54911</v>
      </c>
      <c r="T160" s="199">
        <f t="shared" si="125"/>
        <v>23785.93438</v>
      </c>
      <c r="U160" s="199">
        <f t="shared" si="125"/>
        <v>25695.30061</v>
      </c>
      <c r="V160" s="149"/>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row>
    <row r="161" ht="15.75" customHeight="1">
      <c r="A161" s="148"/>
      <c r="B161" s="291" t="s">
        <v>121</v>
      </c>
      <c r="C161" s="148"/>
      <c r="D161" s="149"/>
      <c r="E161" s="149"/>
      <c r="F161" s="149"/>
      <c r="G161" s="149"/>
      <c r="H161" s="149"/>
      <c r="I161" s="149"/>
      <c r="J161" s="199">
        <v>222.0</v>
      </c>
      <c r="K161" s="198">
        <v>2.0</v>
      </c>
      <c r="L161" s="198">
        <v>-1107.0</v>
      </c>
      <c r="M161" s="198">
        <v>482.0</v>
      </c>
      <c r="N161" s="198">
        <v>-2645.0</v>
      </c>
      <c r="O161" s="198">
        <v>766.0</v>
      </c>
      <c r="P161" s="199">
        <v>-4651.0</v>
      </c>
      <c r="Q161" s="199">
        <f t="shared" ref="Q161:U161" si="126">Q7*Q213</f>
        <v>-5163.216747</v>
      </c>
      <c r="R161" s="199">
        <f t="shared" si="126"/>
        <v>-5628.58581</v>
      </c>
      <c r="S161" s="199">
        <f t="shared" si="126"/>
        <v>-6135.906046</v>
      </c>
      <c r="T161" s="199">
        <f t="shared" si="126"/>
        <v>-6628.423056</v>
      </c>
      <c r="U161" s="199">
        <f t="shared" si="126"/>
        <v>-7160.505879</v>
      </c>
      <c r="V161" s="149"/>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row>
    <row r="162" ht="15.75" customHeight="1">
      <c r="A162" s="148"/>
      <c r="B162" s="148" t="s">
        <v>122</v>
      </c>
      <c r="C162" s="148"/>
      <c r="D162" s="149"/>
      <c r="E162" s="149"/>
      <c r="F162" s="149"/>
      <c r="G162" s="149"/>
      <c r="H162" s="149"/>
      <c r="I162" s="149"/>
      <c r="J162" s="199">
        <v>-1527.0</v>
      </c>
      <c r="K162" s="292">
        <v>7250.0</v>
      </c>
      <c r="L162" s="292">
        <v>-2723.0</v>
      </c>
      <c r="M162" s="292">
        <v>700.0</v>
      </c>
      <c r="N162" s="292">
        <v>5683.0</v>
      </c>
      <c r="O162" s="292">
        <v>3836.0</v>
      </c>
      <c r="P162" s="199">
        <v>1048.0</v>
      </c>
      <c r="Q162" s="199">
        <f t="shared" ref="Q162:U162" si="127">-Q141</f>
        <v>-863.4227683</v>
      </c>
      <c r="R162" s="199">
        <f t="shared" si="127"/>
        <v>-784.4535496</v>
      </c>
      <c r="S162" s="199">
        <f t="shared" si="127"/>
        <v>-855.1689191</v>
      </c>
      <c r="T162" s="199">
        <f t="shared" si="127"/>
        <v>-830.21573</v>
      </c>
      <c r="U162" s="199">
        <f t="shared" si="127"/>
        <v>-896.9101995</v>
      </c>
      <c r="V162" s="149"/>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row>
    <row r="163" ht="15.75" customHeight="1">
      <c r="A163" s="148"/>
      <c r="B163" s="148" t="s">
        <v>123</v>
      </c>
      <c r="C163" s="148"/>
      <c r="D163" s="149"/>
      <c r="E163" s="149"/>
      <c r="F163" s="149"/>
      <c r="G163" s="149"/>
      <c r="H163" s="149"/>
      <c r="I163" s="149"/>
      <c r="J163" s="293"/>
      <c r="K163" s="293"/>
      <c r="L163" s="293"/>
      <c r="M163" s="293"/>
      <c r="N163" s="293"/>
      <c r="O163" s="199"/>
      <c r="P163" s="199"/>
      <c r="Q163" s="199"/>
      <c r="R163" s="199"/>
      <c r="S163" s="199"/>
      <c r="T163" s="199"/>
      <c r="U163" s="199"/>
      <c r="V163" s="149"/>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row>
    <row r="164" ht="15.75" customHeight="1">
      <c r="A164" s="148"/>
      <c r="B164" s="148" t="s">
        <v>124</v>
      </c>
      <c r="C164" s="148"/>
      <c r="D164" s="149"/>
      <c r="E164" s="149"/>
      <c r="F164" s="149"/>
      <c r="G164" s="149"/>
      <c r="H164" s="149"/>
      <c r="I164" s="149"/>
      <c r="J164" s="293"/>
      <c r="K164" s="293"/>
      <c r="L164" s="293"/>
      <c r="M164" s="293"/>
      <c r="N164" s="293"/>
      <c r="O164" s="199"/>
      <c r="P164" s="199">
        <v>0.0</v>
      </c>
      <c r="Q164" s="199">
        <v>0.0</v>
      </c>
      <c r="R164" s="199">
        <v>0.0</v>
      </c>
      <c r="S164" s="199">
        <v>0.0</v>
      </c>
      <c r="T164" s="199">
        <v>0.0</v>
      </c>
      <c r="U164" s="199">
        <v>0.0</v>
      </c>
      <c r="V164" s="149"/>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row>
    <row r="165" ht="15.75" customHeight="1">
      <c r="A165" s="118"/>
      <c r="B165" s="118" t="s">
        <v>125</v>
      </c>
      <c r="C165" s="118"/>
      <c r="D165" s="294"/>
      <c r="E165" s="294"/>
      <c r="F165" s="294"/>
      <c r="G165" s="294"/>
      <c r="H165" s="294"/>
      <c r="I165" s="294"/>
      <c r="J165" s="294"/>
      <c r="K165" s="295">
        <f t="shared" ref="K165:U165" si="128">SUM(K155:K164)+K154</f>
        <v>36314</v>
      </c>
      <c r="L165" s="295">
        <f t="shared" si="128"/>
        <v>38747</v>
      </c>
      <c r="M165" s="295">
        <f t="shared" si="128"/>
        <v>57683</v>
      </c>
      <c r="N165" s="295">
        <f t="shared" si="128"/>
        <v>50475</v>
      </c>
      <c r="O165" s="295">
        <f t="shared" si="128"/>
        <v>71113</v>
      </c>
      <c r="P165" s="295">
        <f t="shared" si="128"/>
        <v>91328</v>
      </c>
      <c r="Q165" s="295">
        <f t="shared" si="128"/>
        <v>94158.09389</v>
      </c>
      <c r="R165" s="295">
        <f t="shared" si="128"/>
        <v>104152.7048</v>
      </c>
      <c r="S165" s="295">
        <f t="shared" si="128"/>
        <v>113714.8147</v>
      </c>
      <c r="T165" s="295">
        <f t="shared" si="128"/>
        <v>123314.0661</v>
      </c>
      <c r="U165" s="295">
        <f t="shared" si="128"/>
        <v>133106.7414</v>
      </c>
      <c r="V165" s="296"/>
      <c r="W165" s="297"/>
      <c r="X165" s="297"/>
      <c r="Y165" s="297"/>
      <c r="Z165" s="297"/>
      <c r="AA165" s="297"/>
      <c r="AB165" s="297"/>
      <c r="AC165" s="297"/>
      <c r="AD165" s="297"/>
      <c r="AE165" s="297"/>
      <c r="AF165" s="297"/>
      <c r="AG165" s="297"/>
      <c r="AH165" s="297"/>
      <c r="AI165" s="297"/>
      <c r="AJ165" s="297"/>
      <c r="AK165" s="297"/>
      <c r="AL165" s="297"/>
      <c r="AM165" s="297"/>
      <c r="AN165" s="297"/>
      <c r="AO165" s="297"/>
      <c r="AP165" s="297"/>
      <c r="AQ165" s="297"/>
    </row>
    <row r="166" ht="15.75" customHeight="1">
      <c r="A166" s="142"/>
      <c r="B166" s="142"/>
      <c r="C166" s="142" t="s">
        <v>126</v>
      </c>
      <c r="D166" s="143"/>
      <c r="E166" s="143"/>
      <c r="F166" s="143"/>
      <c r="G166" s="143"/>
      <c r="H166" s="143"/>
      <c r="I166" s="143"/>
      <c r="J166" s="298"/>
      <c r="K166" s="299">
        <f t="shared" ref="K166:U166" si="129">K165-K162</f>
        <v>29064</v>
      </c>
      <c r="L166" s="299">
        <f t="shared" si="129"/>
        <v>41470</v>
      </c>
      <c r="M166" s="299">
        <f t="shared" si="129"/>
        <v>56983</v>
      </c>
      <c r="N166" s="299">
        <f t="shared" si="129"/>
        <v>44792</v>
      </c>
      <c r="O166" s="299">
        <f t="shared" si="129"/>
        <v>67277</v>
      </c>
      <c r="P166" s="299">
        <f t="shared" si="129"/>
        <v>90280</v>
      </c>
      <c r="Q166" s="299">
        <f t="shared" si="129"/>
        <v>95021.51666</v>
      </c>
      <c r="R166" s="299">
        <f t="shared" si="129"/>
        <v>104937.1583</v>
      </c>
      <c r="S166" s="299">
        <f t="shared" si="129"/>
        <v>114569.9836</v>
      </c>
      <c r="T166" s="299">
        <f t="shared" si="129"/>
        <v>124144.2818</v>
      </c>
      <c r="U166" s="299">
        <f t="shared" si="129"/>
        <v>134003.6516</v>
      </c>
      <c r="V166" s="143"/>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row>
    <row r="167" ht="15.75" customHeight="1">
      <c r="A167" s="82"/>
      <c r="B167" s="82"/>
      <c r="C167" s="82"/>
      <c r="D167" s="83"/>
      <c r="E167" s="83"/>
      <c r="F167" s="83"/>
      <c r="G167" s="83"/>
      <c r="H167" s="83"/>
      <c r="I167" s="83"/>
      <c r="J167" s="147"/>
      <c r="K167" s="109"/>
      <c r="L167" s="109"/>
      <c r="M167" s="109"/>
      <c r="N167" s="109"/>
      <c r="O167" s="85"/>
      <c r="P167" s="85"/>
      <c r="Q167" s="85"/>
      <c r="R167" s="85"/>
      <c r="S167" s="85"/>
      <c r="T167" s="85"/>
      <c r="U167" s="85"/>
      <c r="V167" s="83"/>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row>
    <row r="168" ht="15.75" customHeight="1">
      <c r="A168" s="148"/>
      <c r="B168" s="148" t="s">
        <v>127</v>
      </c>
      <c r="C168" s="148"/>
      <c r="D168" s="149"/>
      <c r="E168" s="149"/>
      <c r="F168" s="149"/>
      <c r="G168" s="149"/>
      <c r="H168" s="149"/>
      <c r="I168" s="149"/>
      <c r="J168" s="109">
        <v>-13915.0</v>
      </c>
      <c r="K168" s="198">
        <v>-15102.0</v>
      </c>
      <c r="L168" s="198">
        <v>-15163.0</v>
      </c>
      <c r="M168" s="198">
        <v>-18690.0</v>
      </c>
      <c r="N168" s="198">
        <v>-31431.0</v>
      </c>
      <c r="O168" s="198">
        <v>-27266.0</v>
      </c>
      <c r="P168" s="199">
        <v>-37256.0</v>
      </c>
      <c r="Q168" s="199">
        <v>-70000.0</v>
      </c>
      <c r="R168" s="199">
        <v>-70000.0</v>
      </c>
      <c r="S168" s="199">
        <f t="shared" ref="S168:U168" si="130">S7*S216</f>
        <v>-73786.99448</v>
      </c>
      <c r="T168" s="199">
        <f t="shared" si="130"/>
        <v>-77365.32637</v>
      </c>
      <c r="U168" s="199">
        <f t="shared" si="130"/>
        <v>-81043.07049</v>
      </c>
      <c r="V168" s="149"/>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row>
    <row r="169" ht="15.75" customHeight="1">
      <c r="A169" s="148"/>
      <c r="B169" s="206" t="s">
        <v>128</v>
      </c>
      <c r="C169" s="206"/>
      <c r="D169" s="149"/>
      <c r="E169" s="149"/>
      <c r="F169" s="149"/>
      <c r="G169" s="149"/>
      <c r="H169" s="149"/>
      <c r="I169" s="149"/>
      <c r="J169" s="149"/>
      <c r="K169" s="198"/>
      <c r="L169" s="198"/>
      <c r="M169" s="198"/>
      <c r="N169" s="198"/>
      <c r="O169" s="198"/>
      <c r="P169" s="199">
        <f t="shared" ref="P169:U169" si="131">P7*P217</f>
        <v>0</v>
      </c>
      <c r="Q169" s="199">
        <f t="shared" si="131"/>
        <v>0</v>
      </c>
      <c r="R169" s="199">
        <f t="shared" si="131"/>
        <v>0</v>
      </c>
      <c r="S169" s="199">
        <f t="shared" si="131"/>
        <v>0</v>
      </c>
      <c r="T169" s="199">
        <f t="shared" si="131"/>
        <v>0</v>
      </c>
      <c r="U169" s="199">
        <f t="shared" si="131"/>
        <v>0</v>
      </c>
      <c r="V169" s="149"/>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row>
    <row r="170" ht="15.75" customHeight="1">
      <c r="A170" s="142"/>
      <c r="B170" s="301" t="s">
        <v>129</v>
      </c>
      <c r="C170" s="301"/>
      <c r="D170" s="143"/>
      <c r="E170" s="143"/>
      <c r="F170" s="143"/>
      <c r="G170" s="143"/>
      <c r="H170" s="143"/>
      <c r="I170" s="143"/>
      <c r="J170" s="302">
        <f t="shared" ref="J170:U170" si="132">J168+J169</f>
        <v>-13915</v>
      </c>
      <c r="K170" s="302">
        <f t="shared" si="132"/>
        <v>-15102</v>
      </c>
      <c r="L170" s="302">
        <f t="shared" si="132"/>
        <v>-15163</v>
      </c>
      <c r="M170" s="302">
        <f t="shared" si="132"/>
        <v>-18690</v>
      </c>
      <c r="N170" s="302">
        <f t="shared" si="132"/>
        <v>-31431</v>
      </c>
      <c r="O170" s="302">
        <f t="shared" si="132"/>
        <v>-27266</v>
      </c>
      <c r="P170" s="302">
        <f t="shared" si="132"/>
        <v>-37256</v>
      </c>
      <c r="Q170" s="302">
        <f t="shared" si="132"/>
        <v>-70000</v>
      </c>
      <c r="R170" s="302">
        <f t="shared" si="132"/>
        <v>-70000</v>
      </c>
      <c r="S170" s="302">
        <f t="shared" si="132"/>
        <v>-73786.99448</v>
      </c>
      <c r="T170" s="302">
        <f t="shared" si="132"/>
        <v>-77365.32637</v>
      </c>
      <c r="U170" s="302">
        <f t="shared" si="132"/>
        <v>-81043.07049</v>
      </c>
      <c r="V170" s="143"/>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row>
    <row r="171" ht="15.75" customHeight="1">
      <c r="A171" s="148"/>
      <c r="B171" s="206" t="s">
        <v>130</v>
      </c>
      <c r="C171" s="206"/>
      <c r="D171" s="149"/>
      <c r="E171" s="149"/>
      <c r="F171" s="149"/>
      <c r="G171" s="149"/>
      <c r="H171" s="149"/>
      <c r="I171" s="149"/>
      <c r="J171" s="198">
        <v>-137.0</v>
      </c>
      <c r="K171" s="198">
        <v>-508.0</v>
      </c>
      <c r="L171" s="198">
        <v>-388.0</v>
      </c>
      <c r="M171" s="198">
        <v>-851.0</v>
      </c>
      <c r="N171" s="198">
        <v>-1312.0</v>
      </c>
      <c r="O171" s="198">
        <v>-629.0</v>
      </c>
      <c r="P171" s="199">
        <v>-270.0</v>
      </c>
      <c r="Q171" s="199"/>
      <c r="R171" s="199"/>
      <c r="S171" s="199"/>
      <c r="T171" s="199"/>
      <c r="U171" s="199"/>
      <c r="V171" s="149"/>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row>
    <row r="172" ht="15.75" customHeight="1">
      <c r="A172" s="148"/>
      <c r="B172" s="206" t="s">
        <v>131</v>
      </c>
      <c r="C172" s="206"/>
      <c r="D172" s="149"/>
      <c r="E172" s="149"/>
      <c r="F172" s="149"/>
      <c r="G172" s="149"/>
      <c r="H172" s="149"/>
      <c r="I172" s="149"/>
      <c r="J172" s="198"/>
      <c r="K172" s="198"/>
      <c r="L172" s="198">
        <v>48.0</v>
      </c>
      <c r="M172" s="198">
        <v>123.0</v>
      </c>
      <c r="N172" s="198">
        <v>245.0</v>
      </c>
      <c r="O172" s="198">
        <v>221.0</v>
      </c>
      <c r="P172" s="199">
        <v>0.0</v>
      </c>
      <c r="Q172" s="199">
        <v>0.0</v>
      </c>
      <c r="R172" s="199">
        <v>0.0</v>
      </c>
      <c r="S172" s="199">
        <v>0.0</v>
      </c>
      <c r="T172" s="199">
        <v>0.0</v>
      </c>
      <c r="U172" s="199">
        <v>0.0</v>
      </c>
      <c r="V172" s="149"/>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row>
    <row r="173" ht="15.75" customHeight="1">
      <c r="A173" s="148"/>
      <c r="B173" s="206" t="s">
        <v>132</v>
      </c>
      <c r="C173" s="206"/>
      <c r="D173" s="149"/>
      <c r="E173" s="149"/>
      <c r="F173" s="149"/>
      <c r="G173" s="149"/>
      <c r="H173" s="149"/>
      <c r="I173" s="149"/>
      <c r="J173" s="147"/>
      <c r="K173" s="198"/>
      <c r="L173" s="198"/>
      <c r="M173" s="198"/>
      <c r="N173" s="198"/>
      <c r="O173" s="198"/>
      <c r="P173" s="199"/>
      <c r="Q173" s="199"/>
      <c r="R173" s="199"/>
      <c r="S173" s="199"/>
      <c r="T173" s="199"/>
      <c r="U173" s="199"/>
      <c r="V173" s="149"/>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row>
    <row r="174" ht="15.75" customHeight="1">
      <c r="A174" s="148"/>
      <c r="B174" s="206" t="s">
        <v>133</v>
      </c>
      <c r="C174" s="206"/>
      <c r="D174" s="149"/>
      <c r="E174" s="149"/>
      <c r="F174" s="149"/>
      <c r="G174" s="149"/>
      <c r="H174" s="149"/>
      <c r="I174" s="149"/>
      <c r="J174" s="198">
        <v>2449.0</v>
      </c>
      <c r="K174" s="198">
        <v>-4254.0</v>
      </c>
      <c r="L174" s="198">
        <v>-14520.0</v>
      </c>
      <c r="M174" s="198">
        <v>12179.0</v>
      </c>
      <c r="N174" s="198">
        <v>3532.0</v>
      </c>
      <c r="O174" s="198">
        <v>3202.0</v>
      </c>
      <c r="P174" s="199">
        <v>-9753.0</v>
      </c>
      <c r="Q174" s="199">
        <f t="shared" ref="Q174:U174" si="133">Q165*Q218</f>
        <v>0</v>
      </c>
      <c r="R174" s="199">
        <f t="shared" si="133"/>
        <v>0</v>
      </c>
      <c r="S174" s="199">
        <f t="shared" si="133"/>
        <v>0</v>
      </c>
      <c r="T174" s="199">
        <f t="shared" si="133"/>
        <v>0</v>
      </c>
      <c r="U174" s="199">
        <f t="shared" si="133"/>
        <v>0</v>
      </c>
      <c r="V174" s="149"/>
      <c r="W174" s="153"/>
      <c r="X174" s="153"/>
      <c r="Y174" s="153"/>
      <c r="Z174" s="153"/>
      <c r="AA174" s="153"/>
      <c r="AB174" s="153"/>
      <c r="AC174" s="153"/>
      <c r="AD174" s="153"/>
      <c r="AE174" s="153"/>
      <c r="AF174" s="153"/>
      <c r="AG174" s="153"/>
      <c r="AH174" s="153"/>
      <c r="AI174" s="153"/>
      <c r="AJ174" s="153"/>
      <c r="AK174" s="153"/>
      <c r="AL174" s="153"/>
      <c r="AM174" s="153"/>
      <c r="AN174" s="153"/>
      <c r="AO174" s="153"/>
      <c r="AP174" s="153"/>
      <c r="AQ174" s="153"/>
    </row>
    <row r="175" ht="15.75" customHeight="1">
      <c r="A175" s="148"/>
      <c r="B175" s="206" t="s">
        <v>134</v>
      </c>
      <c r="C175" s="206"/>
      <c r="D175" s="149"/>
      <c r="E175" s="149"/>
      <c r="F175" s="149"/>
      <c r="G175" s="149"/>
      <c r="H175" s="149"/>
      <c r="I175" s="149"/>
      <c r="J175" s="198"/>
      <c r="K175" s="198"/>
      <c r="L175" s="198">
        <v>-36.0</v>
      </c>
      <c r="M175" s="198">
        <v>-331.0</v>
      </c>
      <c r="N175" s="198">
        <v>-4.0</v>
      </c>
      <c r="O175" s="198">
        <v>-23.0</v>
      </c>
      <c r="P175" s="199">
        <v>129.0</v>
      </c>
      <c r="Q175" s="199">
        <f t="shared" ref="Q175:U175" si="134">Q165*Q219</f>
        <v>0</v>
      </c>
      <c r="R175" s="199">
        <f t="shared" si="134"/>
        <v>0</v>
      </c>
      <c r="S175" s="199">
        <f t="shared" si="134"/>
        <v>0</v>
      </c>
      <c r="T175" s="199">
        <f t="shared" si="134"/>
        <v>0</v>
      </c>
      <c r="U175" s="199">
        <f t="shared" si="134"/>
        <v>0</v>
      </c>
      <c r="V175" s="149"/>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row>
    <row r="176" ht="15.75" customHeight="1">
      <c r="A176" s="118"/>
      <c r="B176" s="118" t="s">
        <v>135</v>
      </c>
      <c r="C176" s="118"/>
      <c r="D176" s="294"/>
      <c r="E176" s="294"/>
      <c r="F176" s="294"/>
      <c r="G176" s="294"/>
      <c r="H176" s="294"/>
      <c r="I176" s="294"/>
      <c r="J176" s="295">
        <f t="shared" ref="J176:U176" si="135">J168+J172+J171+J173+J169+J174+J175</f>
        <v>-11603</v>
      </c>
      <c r="K176" s="295">
        <f t="shared" si="135"/>
        <v>-19864</v>
      </c>
      <c r="L176" s="295">
        <f t="shared" si="135"/>
        <v>-30059</v>
      </c>
      <c r="M176" s="295">
        <f t="shared" si="135"/>
        <v>-7570</v>
      </c>
      <c r="N176" s="295">
        <f t="shared" si="135"/>
        <v>-28970</v>
      </c>
      <c r="O176" s="295">
        <f t="shared" si="135"/>
        <v>-24495</v>
      </c>
      <c r="P176" s="295">
        <f t="shared" si="135"/>
        <v>-47150</v>
      </c>
      <c r="Q176" s="295">
        <f t="shared" si="135"/>
        <v>-70000</v>
      </c>
      <c r="R176" s="295">
        <f t="shared" si="135"/>
        <v>-70000</v>
      </c>
      <c r="S176" s="295">
        <f t="shared" si="135"/>
        <v>-73786.99448</v>
      </c>
      <c r="T176" s="295">
        <f t="shared" si="135"/>
        <v>-77365.32637</v>
      </c>
      <c r="U176" s="295">
        <f t="shared" si="135"/>
        <v>-81043.07049</v>
      </c>
      <c r="V176" s="296"/>
      <c r="W176" s="297"/>
      <c r="X176" s="297"/>
      <c r="Y176" s="297"/>
      <c r="Z176" s="297"/>
      <c r="AA176" s="297"/>
      <c r="AB176" s="297"/>
      <c r="AC176" s="297"/>
      <c r="AD176" s="297"/>
      <c r="AE176" s="297"/>
      <c r="AF176" s="297"/>
      <c r="AG176" s="297"/>
      <c r="AH176" s="297"/>
      <c r="AI176" s="297"/>
      <c r="AJ176" s="297"/>
      <c r="AK176" s="297"/>
      <c r="AL176" s="297"/>
      <c r="AM176" s="297"/>
      <c r="AN176" s="297"/>
      <c r="AO176" s="297"/>
      <c r="AP176" s="297"/>
      <c r="AQ176" s="297"/>
    </row>
    <row r="177" ht="15.75" customHeight="1">
      <c r="A177" s="82"/>
      <c r="B177" s="82"/>
      <c r="C177" s="82"/>
      <c r="D177" s="83"/>
      <c r="E177" s="83"/>
      <c r="F177" s="83"/>
      <c r="G177" s="83"/>
      <c r="H177" s="83"/>
      <c r="I177" s="83"/>
      <c r="J177" s="83"/>
      <c r="K177" s="85"/>
      <c r="L177" s="85"/>
      <c r="M177" s="85"/>
      <c r="N177" s="85"/>
      <c r="O177" s="85"/>
      <c r="P177" s="85"/>
      <c r="Q177" s="85"/>
      <c r="R177" s="85"/>
      <c r="S177" s="85"/>
      <c r="T177" s="85"/>
      <c r="U177" s="85"/>
      <c r="V177" s="83"/>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row>
    <row r="178" ht="15.75" customHeight="1">
      <c r="A178" s="82"/>
      <c r="B178" s="82" t="s">
        <v>136</v>
      </c>
      <c r="C178" s="82"/>
      <c r="D178" s="83"/>
      <c r="E178" s="83"/>
      <c r="F178" s="83"/>
      <c r="G178" s="83"/>
      <c r="H178" s="83"/>
      <c r="I178" s="83"/>
      <c r="J178" s="198">
        <v>500.0</v>
      </c>
      <c r="K178" s="198"/>
      <c r="L178" s="198"/>
      <c r="M178" s="198"/>
      <c r="N178" s="198">
        <v>9921.0</v>
      </c>
      <c r="O178" s="198">
        <v>8455.0</v>
      </c>
      <c r="P178" s="85">
        <v>10432.0</v>
      </c>
      <c r="Q178" s="85"/>
      <c r="R178" s="85"/>
      <c r="S178" s="85"/>
      <c r="T178" s="85"/>
      <c r="U178" s="85"/>
      <c r="V178" s="83"/>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row>
    <row r="179" ht="15.75" customHeight="1">
      <c r="A179" s="148"/>
      <c r="B179" s="148" t="s">
        <v>137</v>
      </c>
      <c r="C179" s="148"/>
      <c r="D179" s="149"/>
      <c r="E179" s="149"/>
      <c r="F179" s="149"/>
      <c r="G179" s="149"/>
      <c r="H179" s="149"/>
      <c r="I179" s="149"/>
      <c r="J179" s="198"/>
      <c r="K179" s="198">
        <v>-775.0</v>
      </c>
      <c r="L179" s="198">
        <v>-604.0</v>
      </c>
      <c r="M179" s="198">
        <v>-677.0</v>
      </c>
      <c r="N179" s="198">
        <v>-850.0</v>
      </c>
      <c r="O179" s="198">
        <v>-1058.0</v>
      </c>
      <c r="P179" s="199">
        <v>-1969.0</v>
      </c>
      <c r="Q179" s="199">
        <v>-700.0</v>
      </c>
      <c r="R179" s="199">
        <v>-700.0</v>
      </c>
      <c r="S179" s="199">
        <v>-700.0</v>
      </c>
      <c r="T179" s="199">
        <v>-700.0</v>
      </c>
      <c r="U179" s="199">
        <v>-700.0</v>
      </c>
      <c r="V179" s="149"/>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row>
    <row r="180" ht="15.75" customHeight="1">
      <c r="A180" s="82"/>
      <c r="B180" s="82"/>
      <c r="C180" s="82" t="s">
        <v>138</v>
      </c>
      <c r="D180" s="83"/>
      <c r="E180" s="83"/>
      <c r="F180" s="83"/>
      <c r="G180" s="83"/>
      <c r="H180" s="83"/>
      <c r="I180" s="83"/>
      <c r="J180" s="198">
        <f t="shared" ref="J180:U180" si="136">J178+J179</f>
        <v>500</v>
      </c>
      <c r="K180" s="198">
        <f t="shared" si="136"/>
        <v>-775</v>
      </c>
      <c r="L180" s="198">
        <f t="shared" si="136"/>
        <v>-604</v>
      </c>
      <c r="M180" s="198">
        <f t="shared" si="136"/>
        <v>-677</v>
      </c>
      <c r="N180" s="198">
        <f t="shared" si="136"/>
        <v>9071</v>
      </c>
      <c r="O180" s="198">
        <f t="shared" si="136"/>
        <v>7397</v>
      </c>
      <c r="P180" s="85">
        <f t="shared" si="136"/>
        <v>8463</v>
      </c>
      <c r="Q180" s="85">
        <f t="shared" si="136"/>
        <v>-700</v>
      </c>
      <c r="R180" s="85">
        <f t="shared" si="136"/>
        <v>-700</v>
      </c>
      <c r="S180" s="85">
        <f t="shared" si="136"/>
        <v>-700</v>
      </c>
      <c r="T180" s="85">
        <f t="shared" si="136"/>
        <v>-700</v>
      </c>
      <c r="U180" s="85">
        <f t="shared" si="136"/>
        <v>-700</v>
      </c>
      <c r="V180" s="83"/>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row>
    <row r="181" ht="15.75" customHeight="1">
      <c r="A181" s="82"/>
      <c r="B181" s="82" t="s">
        <v>139</v>
      </c>
      <c r="C181" s="82"/>
      <c r="D181" s="83"/>
      <c r="E181" s="83"/>
      <c r="F181" s="83"/>
      <c r="G181" s="83"/>
      <c r="H181" s="83"/>
      <c r="I181" s="83"/>
      <c r="J181" s="83"/>
      <c r="K181" s="198"/>
      <c r="L181" s="198"/>
      <c r="M181" s="198"/>
      <c r="N181" s="198"/>
      <c r="O181" s="198"/>
      <c r="P181" s="85"/>
      <c r="Q181" s="85"/>
      <c r="R181" s="85"/>
      <c r="S181" s="85"/>
      <c r="T181" s="85"/>
      <c r="U181" s="85"/>
      <c r="V181" s="83"/>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row>
    <row r="182" ht="15.75" customHeight="1">
      <c r="A182" s="148"/>
      <c r="B182" s="148" t="s">
        <v>140</v>
      </c>
      <c r="C182" s="148"/>
      <c r="D182" s="149"/>
      <c r="E182" s="149"/>
      <c r="F182" s="149"/>
      <c r="G182" s="149"/>
      <c r="H182" s="149"/>
      <c r="I182" s="149"/>
      <c r="J182" s="198">
        <v>-16087.0</v>
      </c>
      <c r="K182" s="198">
        <v>-6539.0</v>
      </c>
      <c r="L182" s="198">
        <v>-9836.0</v>
      </c>
      <c r="M182" s="198">
        <v>-50052.0</v>
      </c>
      <c r="N182" s="198">
        <v>-31551.0</v>
      </c>
      <c r="O182" s="198">
        <v>-26786.0</v>
      </c>
      <c r="P182" s="199">
        <v>-43895.0</v>
      </c>
      <c r="Q182" s="199">
        <v>-45000.0</v>
      </c>
      <c r="R182" s="199">
        <v>-30000.0</v>
      </c>
      <c r="S182" s="199">
        <v>-30000.0</v>
      </c>
      <c r="T182" s="199">
        <v>-30000.0</v>
      </c>
      <c r="U182" s="199">
        <v>-30000.0</v>
      </c>
      <c r="V182" s="149"/>
      <c r="W182" s="153"/>
      <c r="X182" s="153"/>
      <c r="Y182" s="153"/>
      <c r="Z182" s="153"/>
      <c r="AA182" s="153"/>
      <c r="AB182" s="153"/>
      <c r="AC182" s="153"/>
      <c r="AD182" s="153"/>
      <c r="AE182" s="153"/>
      <c r="AF182" s="153"/>
      <c r="AG182" s="153"/>
      <c r="AH182" s="153"/>
      <c r="AI182" s="153"/>
      <c r="AJ182" s="153"/>
      <c r="AK182" s="153"/>
      <c r="AL182" s="153"/>
      <c r="AM182" s="153"/>
      <c r="AN182" s="153"/>
      <c r="AO182" s="153"/>
      <c r="AP182" s="153"/>
      <c r="AQ182" s="153"/>
    </row>
    <row r="183" ht="15.75" customHeight="1">
      <c r="A183" s="148"/>
      <c r="B183" s="148" t="s">
        <v>141</v>
      </c>
      <c r="C183" s="148"/>
      <c r="D183" s="149"/>
      <c r="E183" s="149"/>
      <c r="F183" s="149"/>
      <c r="G183" s="149"/>
      <c r="H183" s="149"/>
      <c r="I183" s="149"/>
      <c r="J183" s="198"/>
      <c r="K183" s="198"/>
      <c r="L183" s="198"/>
      <c r="M183" s="198"/>
      <c r="N183" s="198"/>
      <c r="O183" s="198"/>
      <c r="P183" s="199">
        <v>-5072.0</v>
      </c>
      <c r="Q183" s="199">
        <f t="shared" ref="Q183:U183" si="137">-P61*Q74</f>
        <v>-5612.4</v>
      </c>
      <c r="R183" s="199">
        <f t="shared" si="137"/>
        <v>-5933.641084</v>
      </c>
      <c r="S183" s="199">
        <f t="shared" si="137"/>
        <v>-6603.569627</v>
      </c>
      <c r="T183" s="199">
        <f t="shared" si="137"/>
        <v>-7216.222367</v>
      </c>
      <c r="U183" s="199">
        <f t="shared" si="137"/>
        <v>-7833.253505</v>
      </c>
      <c r="V183" s="149"/>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row>
    <row r="184" ht="15.75" customHeight="1">
      <c r="A184" s="148"/>
      <c r="B184" s="148" t="s">
        <v>37</v>
      </c>
      <c r="C184" s="148"/>
      <c r="D184" s="149"/>
      <c r="E184" s="149"/>
      <c r="F184" s="149"/>
      <c r="G184" s="149"/>
      <c r="H184" s="149"/>
      <c r="I184" s="149"/>
      <c r="J184" s="198">
        <v>15.0</v>
      </c>
      <c r="K184" s="198">
        <v>15.0</v>
      </c>
      <c r="L184" s="198">
        <v>148.0</v>
      </c>
      <c r="M184" s="198">
        <v>1.0</v>
      </c>
      <c r="N184" s="198">
        <v>344.0</v>
      </c>
      <c r="O184" s="198">
        <v>-111.0</v>
      </c>
      <c r="P184" s="199">
        <v>-277.0</v>
      </c>
      <c r="Q184" s="199"/>
      <c r="R184" s="199"/>
      <c r="S184" s="199"/>
      <c r="T184" s="199"/>
      <c r="U184" s="199"/>
      <c r="V184" s="149"/>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row>
    <row r="185" ht="15.75" customHeight="1">
      <c r="A185" s="118"/>
      <c r="B185" s="118" t="s">
        <v>142</v>
      </c>
      <c r="C185" s="118"/>
      <c r="D185" s="294"/>
      <c r="E185" s="294"/>
      <c r="F185" s="294"/>
      <c r="G185" s="294"/>
      <c r="H185" s="294"/>
      <c r="I185" s="294"/>
      <c r="J185" s="295">
        <f t="shared" ref="J185:U185" si="138">J180+J181+J182+J183+J184</f>
        <v>-15572</v>
      </c>
      <c r="K185" s="295">
        <f t="shared" si="138"/>
        <v>-7299</v>
      </c>
      <c r="L185" s="295">
        <f t="shared" si="138"/>
        <v>-10292</v>
      </c>
      <c r="M185" s="295">
        <f t="shared" si="138"/>
        <v>-50728</v>
      </c>
      <c r="N185" s="295">
        <f t="shared" si="138"/>
        <v>-22136</v>
      </c>
      <c r="O185" s="295">
        <f t="shared" si="138"/>
        <v>-19500</v>
      </c>
      <c r="P185" s="295">
        <f t="shared" si="138"/>
        <v>-40781</v>
      </c>
      <c r="Q185" s="295">
        <f t="shared" si="138"/>
        <v>-51312.4</v>
      </c>
      <c r="R185" s="295">
        <f t="shared" si="138"/>
        <v>-36633.64108</v>
      </c>
      <c r="S185" s="295">
        <f t="shared" si="138"/>
        <v>-37303.56963</v>
      </c>
      <c r="T185" s="295">
        <f t="shared" si="138"/>
        <v>-37916.22237</v>
      </c>
      <c r="U185" s="295">
        <f t="shared" si="138"/>
        <v>-38533.25351</v>
      </c>
      <c r="V185" s="296"/>
      <c r="W185" s="297"/>
      <c r="X185" s="297"/>
      <c r="Y185" s="297"/>
      <c r="Z185" s="297"/>
      <c r="AA185" s="297"/>
      <c r="AB185" s="297"/>
      <c r="AC185" s="297"/>
      <c r="AD185" s="297"/>
      <c r="AE185" s="297"/>
      <c r="AF185" s="297"/>
      <c r="AG185" s="297"/>
      <c r="AH185" s="297"/>
      <c r="AI185" s="297"/>
      <c r="AJ185" s="297"/>
      <c r="AK185" s="297"/>
      <c r="AL185" s="297"/>
      <c r="AM185" s="297"/>
      <c r="AN185" s="297"/>
      <c r="AO185" s="297"/>
      <c r="AP185" s="297"/>
      <c r="AQ185" s="297"/>
    </row>
    <row r="186" ht="15.75" customHeight="1">
      <c r="A186" s="118"/>
      <c r="B186" s="118"/>
      <c r="C186" s="118"/>
      <c r="D186" s="294"/>
      <c r="E186" s="294"/>
      <c r="F186" s="294"/>
      <c r="G186" s="294"/>
      <c r="H186" s="294"/>
      <c r="I186" s="294"/>
      <c r="J186" s="294"/>
      <c r="K186" s="295"/>
      <c r="L186" s="295"/>
      <c r="M186" s="295"/>
      <c r="N186" s="295"/>
      <c r="O186" s="295"/>
      <c r="P186" s="295"/>
      <c r="Q186" s="295"/>
      <c r="R186" s="295"/>
      <c r="S186" s="295"/>
      <c r="T186" s="295"/>
      <c r="U186" s="295"/>
      <c r="V186" s="296"/>
      <c r="W186" s="297"/>
      <c r="X186" s="297"/>
      <c r="Y186" s="297"/>
      <c r="Z186" s="297"/>
      <c r="AA186" s="297"/>
      <c r="AB186" s="297"/>
      <c r="AC186" s="297"/>
      <c r="AD186" s="297"/>
      <c r="AE186" s="297"/>
      <c r="AF186" s="297"/>
      <c r="AG186" s="297"/>
      <c r="AH186" s="297"/>
      <c r="AI186" s="297"/>
      <c r="AJ186" s="297"/>
      <c r="AK186" s="297"/>
      <c r="AL186" s="297"/>
      <c r="AM186" s="297"/>
      <c r="AN186" s="297"/>
      <c r="AO186" s="297"/>
      <c r="AP186" s="297"/>
      <c r="AQ186" s="297"/>
    </row>
    <row r="187" ht="15.75" customHeight="1">
      <c r="A187" s="82"/>
      <c r="B187" s="82"/>
      <c r="C187" s="82"/>
      <c r="D187" s="83"/>
      <c r="E187" s="83"/>
      <c r="F187" s="83"/>
      <c r="G187" s="83"/>
      <c r="H187" s="83"/>
      <c r="I187" s="83"/>
      <c r="J187" s="83"/>
      <c r="K187" s="85"/>
      <c r="L187" s="85"/>
      <c r="M187" s="85"/>
      <c r="N187" s="85"/>
      <c r="O187" s="85"/>
      <c r="P187" s="85"/>
      <c r="Q187" s="85"/>
      <c r="R187" s="85"/>
      <c r="S187" s="85"/>
      <c r="T187" s="85"/>
      <c r="U187" s="85"/>
      <c r="V187" s="83"/>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row>
    <row r="188" ht="15.75" customHeight="1">
      <c r="A188" s="148"/>
      <c r="B188" s="148" t="s">
        <v>143</v>
      </c>
      <c r="C188" s="148"/>
      <c r="D188" s="149"/>
      <c r="E188" s="149"/>
      <c r="F188" s="149"/>
      <c r="G188" s="149"/>
      <c r="H188" s="149"/>
      <c r="I188" s="149"/>
      <c r="J188" s="198">
        <v>-0.07</v>
      </c>
      <c r="K188" s="198">
        <v>0.12</v>
      </c>
      <c r="L188" s="198">
        <v>-0.02</v>
      </c>
      <c r="M188" s="198">
        <v>-0.03</v>
      </c>
      <c r="N188" s="198">
        <v>-0.33</v>
      </c>
      <c r="O188" s="198">
        <v>0.14</v>
      </c>
      <c r="P188" s="199">
        <f t="shared" ref="P188:U188" si="139">P7*P227</f>
        <v>0</v>
      </c>
      <c r="Q188" s="199">
        <f t="shared" si="139"/>
        <v>0</v>
      </c>
      <c r="R188" s="199">
        <f t="shared" si="139"/>
        <v>0</v>
      </c>
      <c r="S188" s="199">
        <f t="shared" si="139"/>
        <v>0</v>
      </c>
      <c r="T188" s="199">
        <f t="shared" si="139"/>
        <v>0</v>
      </c>
      <c r="U188" s="199">
        <f t="shared" si="139"/>
        <v>0</v>
      </c>
      <c r="V188" s="149"/>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row>
    <row r="189" ht="15.75" customHeight="1">
      <c r="A189" s="82"/>
      <c r="B189" s="82"/>
      <c r="C189" s="82"/>
      <c r="D189" s="83"/>
      <c r="E189" s="83"/>
      <c r="F189" s="83"/>
      <c r="G189" s="83"/>
      <c r="H189" s="83"/>
      <c r="I189" s="83"/>
      <c r="J189" s="83"/>
      <c r="K189" s="85"/>
      <c r="L189" s="85"/>
      <c r="M189" s="85"/>
      <c r="N189" s="85"/>
      <c r="O189" s="85"/>
      <c r="P189" s="85"/>
      <c r="Q189" s="85"/>
      <c r="R189" s="85"/>
      <c r="S189" s="85"/>
      <c r="T189" s="85"/>
      <c r="U189" s="85"/>
      <c r="V189" s="83"/>
      <c r="W189" s="196"/>
      <c r="X189" s="196"/>
      <c r="Y189" s="196"/>
      <c r="Z189" s="196"/>
      <c r="AA189" s="196"/>
      <c r="AB189" s="196"/>
      <c r="AC189" s="196"/>
      <c r="AD189" s="196"/>
      <c r="AE189" s="196"/>
      <c r="AF189" s="196"/>
      <c r="AG189" s="196"/>
      <c r="AH189" s="196"/>
      <c r="AI189" s="196"/>
      <c r="AJ189" s="196"/>
      <c r="AK189" s="196"/>
      <c r="AL189" s="196"/>
      <c r="AM189" s="196"/>
      <c r="AN189" s="196"/>
      <c r="AO189" s="196"/>
      <c r="AP189" s="196"/>
      <c r="AQ189" s="196"/>
    </row>
    <row r="190" ht="15.75" customHeight="1">
      <c r="A190" s="82"/>
      <c r="B190" s="82" t="s">
        <v>144</v>
      </c>
      <c r="C190" s="82"/>
      <c r="D190" s="83"/>
      <c r="E190" s="83"/>
      <c r="F190" s="83"/>
      <c r="G190" s="83"/>
      <c r="H190" s="83"/>
      <c r="I190" s="83"/>
      <c r="J190" s="83"/>
      <c r="K190" s="85">
        <f t="shared" ref="K190:U190" si="140">J95</f>
        <v>41114</v>
      </c>
      <c r="L190" s="85">
        <f t="shared" si="140"/>
        <v>54855</v>
      </c>
      <c r="M190" s="85">
        <f t="shared" si="140"/>
        <v>61954</v>
      </c>
      <c r="N190" s="85">
        <f t="shared" si="140"/>
        <v>47998</v>
      </c>
      <c r="O190" s="85">
        <f t="shared" si="140"/>
        <v>40738</v>
      </c>
      <c r="P190" s="85">
        <f t="shared" si="140"/>
        <v>65403</v>
      </c>
      <c r="Q190" s="85">
        <f t="shared" si="140"/>
        <v>77815</v>
      </c>
      <c r="R190" s="85">
        <f t="shared" si="140"/>
        <v>50660.69389</v>
      </c>
      <c r="S190" s="85">
        <f t="shared" si="140"/>
        <v>48179.75756</v>
      </c>
      <c r="T190" s="85">
        <f t="shared" si="140"/>
        <v>50804.00818</v>
      </c>
      <c r="U190" s="85">
        <f t="shared" si="140"/>
        <v>58836.52554</v>
      </c>
      <c r="V190" s="83"/>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row>
    <row r="191" ht="15.75" customHeight="1">
      <c r="A191" s="82"/>
      <c r="B191" s="82" t="s">
        <v>145</v>
      </c>
      <c r="C191" s="82"/>
      <c r="D191" s="83"/>
      <c r="E191" s="83"/>
      <c r="F191" s="83"/>
      <c r="G191" s="83"/>
      <c r="H191" s="83"/>
      <c r="I191" s="83"/>
      <c r="J191" s="83"/>
      <c r="K191" s="85">
        <f t="shared" ref="K191:U191" si="141">K165+K176+K185+K188</f>
        <v>9151.12</v>
      </c>
      <c r="L191" s="85">
        <f t="shared" si="141"/>
        <v>-1604.02</v>
      </c>
      <c r="M191" s="85">
        <f t="shared" si="141"/>
        <v>-615.03</v>
      </c>
      <c r="N191" s="85">
        <f t="shared" si="141"/>
        <v>-631.33</v>
      </c>
      <c r="O191" s="85">
        <f t="shared" si="141"/>
        <v>27118.14</v>
      </c>
      <c r="P191" s="85">
        <f t="shared" si="141"/>
        <v>3397</v>
      </c>
      <c r="Q191" s="85">
        <f t="shared" si="141"/>
        <v>-27154.30611</v>
      </c>
      <c r="R191" s="85">
        <f t="shared" si="141"/>
        <v>-2480.936328</v>
      </c>
      <c r="S191" s="85">
        <f t="shared" si="141"/>
        <v>2624.250621</v>
      </c>
      <c r="T191" s="85">
        <f t="shared" si="141"/>
        <v>8032.517354</v>
      </c>
      <c r="U191" s="85">
        <f t="shared" si="141"/>
        <v>13530.41741</v>
      </c>
      <c r="V191" s="83"/>
      <c r="W191" s="196"/>
      <c r="X191" s="196"/>
      <c r="Y191" s="196"/>
      <c r="Z191" s="196"/>
      <c r="AA191" s="196"/>
      <c r="AB191" s="196"/>
      <c r="AC191" s="196"/>
      <c r="AD191" s="196"/>
      <c r="AE191" s="196"/>
      <c r="AF191" s="196"/>
      <c r="AG191" s="196"/>
      <c r="AH191" s="196"/>
      <c r="AI191" s="196"/>
      <c r="AJ191" s="196"/>
      <c r="AK191" s="196"/>
      <c r="AL191" s="196"/>
      <c r="AM191" s="196"/>
      <c r="AN191" s="196"/>
      <c r="AO191" s="196"/>
      <c r="AP191" s="196"/>
      <c r="AQ191" s="196"/>
    </row>
    <row r="192" ht="15.75" customHeight="1">
      <c r="A192" s="303"/>
      <c r="B192" s="304" t="s">
        <v>146</v>
      </c>
      <c r="C192" s="304"/>
      <c r="D192" s="305"/>
      <c r="E192" s="305"/>
      <c r="F192" s="305"/>
      <c r="G192" s="305"/>
      <c r="H192" s="305"/>
      <c r="I192" s="305"/>
      <c r="J192" s="305"/>
      <c r="K192" s="306">
        <f t="shared" ref="K192:U192" si="142">K190+K191</f>
        <v>50265.12</v>
      </c>
      <c r="L192" s="306">
        <f t="shared" si="142"/>
        <v>53250.98</v>
      </c>
      <c r="M192" s="306">
        <f t="shared" si="142"/>
        <v>61338.97</v>
      </c>
      <c r="N192" s="306">
        <f t="shared" si="142"/>
        <v>47366.67</v>
      </c>
      <c r="O192" s="306">
        <f t="shared" si="142"/>
        <v>67856.14</v>
      </c>
      <c r="P192" s="306">
        <f t="shared" si="142"/>
        <v>68800</v>
      </c>
      <c r="Q192" s="306">
        <f t="shared" si="142"/>
        <v>50660.69389</v>
      </c>
      <c r="R192" s="306">
        <f t="shared" si="142"/>
        <v>48179.75756</v>
      </c>
      <c r="S192" s="306">
        <f t="shared" si="142"/>
        <v>50804.00818</v>
      </c>
      <c r="T192" s="306">
        <f t="shared" si="142"/>
        <v>58836.52554</v>
      </c>
      <c r="U192" s="306">
        <f t="shared" si="142"/>
        <v>72366.94294</v>
      </c>
      <c r="V192" s="83"/>
      <c r="W192" s="196"/>
      <c r="X192" s="196"/>
      <c r="Y192" s="196"/>
      <c r="Z192" s="196"/>
      <c r="AA192" s="196"/>
      <c r="AB192" s="196"/>
      <c r="AC192" s="196"/>
      <c r="AD192" s="196"/>
      <c r="AE192" s="196"/>
      <c r="AF192" s="196"/>
      <c r="AG192" s="196"/>
      <c r="AH192" s="196"/>
      <c r="AI192" s="196"/>
      <c r="AJ192" s="196"/>
      <c r="AK192" s="196"/>
      <c r="AL192" s="196"/>
      <c r="AM192" s="196"/>
      <c r="AN192" s="196"/>
      <c r="AO192" s="196"/>
      <c r="AP192" s="196"/>
      <c r="AQ192" s="196"/>
    </row>
    <row r="193" ht="15.75" customHeight="1">
      <c r="A193" s="82"/>
      <c r="B193" s="82"/>
      <c r="C193" s="82"/>
      <c r="D193" s="83"/>
      <c r="E193" s="83"/>
      <c r="F193" s="83"/>
      <c r="G193" s="83"/>
      <c r="H193" s="83"/>
      <c r="I193" s="83"/>
      <c r="J193" s="83"/>
      <c r="K193" s="85"/>
      <c r="L193" s="85"/>
      <c r="M193" s="85"/>
      <c r="N193" s="85"/>
      <c r="O193" s="85"/>
      <c r="P193" s="85"/>
      <c r="Q193" s="85"/>
      <c r="R193" s="85"/>
      <c r="S193" s="85"/>
      <c r="T193" s="85"/>
      <c r="U193" s="85"/>
      <c r="V193" s="149"/>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row>
    <row r="194" ht="15.75" customHeight="1">
      <c r="A194" s="307"/>
      <c r="B194" s="308" t="s">
        <v>147</v>
      </c>
      <c r="C194" s="308"/>
      <c r="D194" s="309"/>
      <c r="E194" s="309"/>
      <c r="F194" s="309"/>
      <c r="G194" s="309"/>
      <c r="H194" s="309"/>
      <c r="I194" s="309"/>
      <c r="J194" s="310">
        <f t="shared" ref="J194:U194" si="143">J36+J52+J155+J162+J170+J44+J46</f>
        <v>11189</v>
      </c>
      <c r="K194" s="310">
        <f t="shared" si="143"/>
        <v>21452</v>
      </c>
      <c r="L194" s="310">
        <f t="shared" si="143"/>
        <v>18285</v>
      </c>
      <c r="M194" s="310">
        <f t="shared" si="143"/>
        <v>29277</v>
      </c>
      <c r="N194" s="310">
        <f t="shared" si="143"/>
        <v>6539</v>
      </c>
      <c r="O194" s="310">
        <f t="shared" si="143"/>
        <v>27261</v>
      </c>
      <c r="P194" s="310">
        <f t="shared" si="143"/>
        <v>42169</v>
      </c>
      <c r="Q194" s="310">
        <f t="shared" si="143"/>
        <v>10992.42403</v>
      </c>
      <c r="R194" s="310">
        <f t="shared" si="143"/>
        <v>19799.97551</v>
      </c>
      <c r="S194" s="310">
        <f t="shared" si="143"/>
        <v>24252.23338</v>
      </c>
      <c r="T194" s="310">
        <f t="shared" si="143"/>
        <v>29075.37704</v>
      </c>
      <c r="U194" s="310">
        <f t="shared" si="143"/>
        <v>33903.64495</v>
      </c>
      <c r="V194" s="143"/>
      <c r="W194" s="207"/>
      <c r="X194" s="207"/>
      <c r="Y194" s="207"/>
      <c r="Z194" s="207"/>
      <c r="AA194" s="207"/>
      <c r="AB194" s="207"/>
      <c r="AC194" s="207"/>
      <c r="AD194" s="207"/>
      <c r="AE194" s="207"/>
      <c r="AF194" s="207"/>
      <c r="AG194" s="207"/>
      <c r="AH194" s="207"/>
      <c r="AI194" s="207"/>
      <c r="AJ194" s="207"/>
      <c r="AK194" s="207"/>
      <c r="AL194" s="207"/>
      <c r="AM194" s="207"/>
      <c r="AN194" s="207"/>
      <c r="AO194" s="207"/>
      <c r="AP194" s="207"/>
      <c r="AQ194" s="207"/>
    </row>
    <row r="195" ht="15.75" customHeight="1">
      <c r="A195" s="16"/>
      <c r="B195" s="16" t="s">
        <v>148</v>
      </c>
      <c r="C195" s="16"/>
      <c r="D195" s="36"/>
      <c r="E195" s="36"/>
      <c r="F195" s="36"/>
      <c r="G195" s="36"/>
      <c r="H195" s="36"/>
      <c r="I195" s="36"/>
      <c r="J195" s="36"/>
      <c r="K195" s="37">
        <f t="shared" ref="K195:U195" si="144">K194/J194-1</f>
        <v>0.9172401466</v>
      </c>
      <c r="L195" s="37">
        <f t="shared" si="144"/>
        <v>-0.1476319224</v>
      </c>
      <c r="M195" s="37">
        <f t="shared" si="144"/>
        <v>0.6011484824</v>
      </c>
      <c r="N195" s="37">
        <f t="shared" si="144"/>
        <v>-0.7766506131</v>
      </c>
      <c r="O195" s="37">
        <f t="shared" si="144"/>
        <v>3.168986083</v>
      </c>
      <c r="P195" s="37">
        <f t="shared" si="144"/>
        <v>0.5468618172</v>
      </c>
      <c r="Q195" s="37">
        <f t="shared" si="144"/>
        <v>-0.7393245268</v>
      </c>
      <c r="R195" s="37">
        <f t="shared" si="144"/>
        <v>0.8012383309</v>
      </c>
      <c r="S195" s="37">
        <f t="shared" si="144"/>
        <v>0.2248617869</v>
      </c>
      <c r="T195" s="37">
        <f t="shared" si="144"/>
        <v>0.1988742059</v>
      </c>
      <c r="U195" s="37">
        <f t="shared" si="144"/>
        <v>0.1660603713</v>
      </c>
      <c r="V195" s="8"/>
    </row>
    <row r="196" ht="15.75" customHeight="1">
      <c r="A196" s="16"/>
      <c r="B196" s="16" t="s">
        <v>149</v>
      </c>
      <c r="C196" s="16"/>
      <c r="D196" s="36"/>
      <c r="E196" s="36"/>
      <c r="F196" s="36"/>
      <c r="G196" s="36"/>
      <c r="H196" s="36"/>
      <c r="I196" s="36"/>
      <c r="J196" s="36"/>
      <c r="K196" s="311">
        <f t="shared" ref="K196:U196" si="145">K194/K61</f>
        <v>1.16050852</v>
      </c>
      <c r="L196" s="311">
        <f t="shared" si="145"/>
        <v>0.6273588142</v>
      </c>
      <c r="M196" s="311">
        <f t="shared" si="145"/>
        <v>0.7436372873</v>
      </c>
      <c r="N196" s="311">
        <f t="shared" si="145"/>
        <v>0.3517671741</v>
      </c>
      <c r="O196" s="311">
        <f t="shared" si="145"/>
        <v>0.6972479411</v>
      </c>
      <c r="P196" s="311">
        <f t="shared" si="145"/>
        <v>0.67621873</v>
      </c>
      <c r="Q196" s="311">
        <f t="shared" si="145"/>
        <v>0.1852559646</v>
      </c>
      <c r="R196" s="311">
        <f t="shared" si="145"/>
        <v>0.299837461</v>
      </c>
      <c r="S196" s="311">
        <f t="shared" si="145"/>
        <v>0.3360793522</v>
      </c>
      <c r="T196" s="311">
        <f t="shared" si="145"/>
        <v>0.3711788086</v>
      </c>
      <c r="U196" s="311">
        <f t="shared" si="145"/>
        <v>0.4011579077</v>
      </c>
      <c r="V196" s="8"/>
    </row>
    <row r="197" ht="15.75" customHeight="1">
      <c r="A197" s="16"/>
      <c r="B197" s="16"/>
      <c r="C197" s="16"/>
      <c r="D197" s="36"/>
      <c r="E197" s="36"/>
      <c r="F197" s="36"/>
      <c r="G197" s="36"/>
      <c r="H197" s="36"/>
      <c r="I197" s="36"/>
      <c r="J197" s="36"/>
      <c r="K197" s="17"/>
      <c r="L197" s="17"/>
      <c r="M197" s="17"/>
      <c r="N197" s="17"/>
      <c r="O197" s="17"/>
      <c r="P197" s="312"/>
      <c r="Q197" s="312"/>
      <c r="R197" s="312"/>
      <c r="S197" s="312"/>
      <c r="T197" s="312"/>
      <c r="U197" s="312"/>
      <c r="V197" s="8"/>
    </row>
    <row r="198" ht="15.75" customHeight="1">
      <c r="A198" s="16"/>
      <c r="B198" s="16" t="s">
        <v>150</v>
      </c>
      <c r="C198" s="16"/>
      <c r="D198" s="36"/>
      <c r="E198" s="36"/>
      <c r="F198" s="36"/>
      <c r="G198" s="36"/>
      <c r="H198" s="36"/>
      <c r="I198" s="36"/>
      <c r="J198" s="45">
        <f t="shared" ref="J198:U198" si="146">J165-J160+J170</f>
        <v>-18067</v>
      </c>
      <c r="K198" s="45">
        <f t="shared" si="146"/>
        <v>16376</v>
      </c>
      <c r="L198" s="45">
        <f t="shared" si="146"/>
        <v>17048</v>
      </c>
      <c r="M198" s="45">
        <f t="shared" si="146"/>
        <v>29829</v>
      </c>
      <c r="N198" s="45">
        <f t="shared" si="146"/>
        <v>7052</v>
      </c>
      <c r="O198" s="45">
        <f t="shared" si="146"/>
        <v>29820</v>
      </c>
      <c r="P198" s="45">
        <f t="shared" si="146"/>
        <v>37382</v>
      </c>
      <c r="Q198" s="45">
        <f t="shared" si="146"/>
        <v>5630.016594</v>
      </c>
      <c r="R198" s="45">
        <f t="shared" si="146"/>
        <v>13954.66193</v>
      </c>
      <c r="S198" s="45">
        <f t="shared" si="146"/>
        <v>17909.27114</v>
      </c>
      <c r="T198" s="45">
        <f t="shared" si="146"/>
        <v>22162.80534</v>
      </c>
      <c r="U198" s="45">
        <f t="shared" si="146"/>
        <v>26368.3703</v>
      </c>
      <c r="V198" s="8"/>
    </row>
    <row r="199" ht="15.75" customHeight="1">
      <c r="A199" s="16"/>
      <c r="B199" s="16" t="s">
        <v>151</v>
      </c>
      <c r="C199" s="16"/>
      <c r="D199" s="36"/>
      <c r="E199" s="36"/>
      <c r="F199" s="36"/>
      <c r="G199" s="36"/>
      <c r="H199" s="36"/>
      <c r="I199" s="36"/>
      <c r="J199" s="313">
        <f t="shared" ref="J199:U199" si="147">J198/J61</f>
        <v>-0.8170676556</v>
      </c>
      <c r="K199" s="313">
        <f t="shared" si="147"/>
        <v>0.8859074926</v>
      </c>
      <c r="L199" s="313">
        <f t="shared" si="147"/>
        <v>0.5849173128</v>
      </c>
      <c r="M199" s="313">
        <f t="shared" si="147"/>
        <v>0.7576581153</v>
      </c>
      <c r="N199" s="313">
        <f t="shared" si="147"/>
        <v>0.3793641401</v>
      </c>
      <c r="O199" s="313">
        <f t="shared" si="147"/>
        <v>0.7626988593</v>
      </c>
      <c r="P199" s="313">
        <f t="shared" si="147"/>
        <v>0.5994547787</v>
      </c>
      <c r="Q199" s="313">
        <f t="shared" si="147"/>
        <v>0.09488299872</v>
      </c>
      <c r="R199" s="313">
        <f t="shared" si="147"/>
        <v>0.2113199787</v>
      </c>
      <c r="S199" s="313">
        <f t="shared" si="147"/>
        <v>0.2481806994</v>
      </c>
      <c r="T199" s="313">
        <f t="shared" si="147"/>
        <v>0.2829323132</v>
      </c>
      <c r="U199" s="313">
        <f t="shared" si="147"/>
        <v>0.3119983199</v>
      </c>
      <c r="V199" s="8"/>
    </row>
    <row r="200" ht="15.75" customHeight="1">
      <c r="A200" s="16"/>
      <c r="B200" s="16"/>
      <c r="C200" s="16"/>
      <c r="D200" s="36"/>
      <c r="E200" s="36"/>
      <c r="F200" s="36"/>
      <c r="G200" s="36"/>
      <c r="H200" s="36"/>
      <c r="I200" s="36"/>
      <c r="J200" s="36"/>
      <c r="K200" s="17"/>
      <c r="L200" s="17"/>
      <c r="M200" s="17"/>
      <c r="N200" s="17"/>
      <c r="O200" s="17"/>
      <c r="P200" s="17"/>
      <c r="Q200" s="17"/>
      <c r="R200" s="17"/>
      <c r="S200" s="36"/>
      <c r="T200" s="36"/>
      <c r="U200" s="36"/>
      <c r="V200" s="8"/>
    </row>
    <row r="201" ht="15.75" customHeight="1">
      <c r="A201" s="16"/>
      <c r="B201" s="16"/>
      <c r="C201" s="16"/>
      <c r="D201" s="36"/>
      <c r="E201" s="36"/>
      <c r="F201" s="36"/>
      <c r="G201" s="36"/>
      <c r="H201" s="36"/>
      <c r="I201" s="36"/>
      <c r="J201" s="36"/>
      <c r="K201" s="36"/>
      <c r="L201" s="36"/>
      <c r="M201" s="36"/>
      <c r="N201" s="36"/>
      <c r="O201" s="36"/>
      <c r="P201" s="36"/>
      <c r="Q201" s="36"/>
      <c r="R201" s="36"/>
      <c r="S201" s="36"/>
      <c r="T201" s="36"/>
      <c r="U201" s="36"/>
      <c r="V201" s="8"/>
    </row>
    <row r="202" ht="15.75" customHeight="1">
      <c r="A202" s="16"/>
      <c r="B202" s="16"/>
      <c r="C202" s="16"/>
      <c r="D202" s="36"/>
      <c r="E202" s="36"/>
      <c r="F202" s="36"/>
      <c r="G202" s="36"/>
      <c r="H202" s="36"/>
      <c r="I202" s="36"/>
      <c r="J202" s="36"/>
      <c r="K202" s="36"/>
      <c r="L202" s="36"/>
      <c r="M202" s="36"/>
      <c r="N202" s="36"/>
      <c r="O202" s="36"/>
      <c r="P202" s="36"/>
      <c r="Q202" s="36"/>
      <c r="R202" s="36"/>
      <c r="S202" s="36"/>
      <c r="T202" s="36"/>
      <c r="U202" s="36"/>
      <c r="V202" s="8"/>
    </row>
    <row r="203" ht="2.25" customHeight="1">
      <c r="A203" s="16"/>
      <c r="B203" s="16"/>
      <c r="C203" s="16"/>
      <c r="D203" s="36"/>
      <c r="E203" s="36"/>
      <c r="F203" s="36"/>
      <c r="G203" s="36"/>
      <c r="H203" s="36"/>
      <c r="I203" s="36"/>
      <c r="J203" s="36"/>
      <c r="K203" s="36"/>
      <c r="L203" s="36"/>
      <c r="M203" s="36"/>
      <c r="N203" s="36"/>
      <c r="O203" s="36"/>
      <c r="P203" s="36"/>
      <c r="Q203" s="36"/>
      <c r="R203" s="36"/>
      <c r="S203" s="36"/>
      <c r="T203" s="36"/>
      <c r="U203" s="36"/>
      <c r="V203" s="8"/>
    </row>
    <row r="204" ht="15.75" customHeight="1">
      <c r="A204" s="314"/>
      <c r="B204" s="315" t="s">
        <v>152</v>
      </c>
      <c r="C204" s="174"/>
      <c r="D204" s="175"/>
      <c r="E204" s="175"/>
      <c r="F204" s="175"/>
      <c r="G204" s="175"/>
      <c r="H204" s="175"/>
      <c r="I204" s="175"/>
      <c r="J204" s="175"/>
      <c r="K204" s="175"/>
      <c r="L204" s="175"/>
      <c r="M204" s="175"/>
      <c r="N204" s="175"/>
      <c r="O204" s="175"/>
      <c r="P204" s="175"/>
      <c r="Q204" s="175"/>
      <c r="R204" s="175"/>
      <c r="S204" s="175"/>
      <c r="T204" s="267"/>
      <c r="U204" s="267"/>
      <c r="V204" s="8"/>
    </row>
    <row r="205" ht="15.0" customHeight="1" outlineLevel="1">
      <c r="V205" s="8"/>
    </row>
    <row r="206" ht="15.0" customHeight="1" outlineLevel="1">
      <c r="V206" s="8"/>
    </row>
    <row r="207" ht="15.75" customHeight="1" outlineLevel="1">
      <c r="A207" s="268"/>
      <c r="B207" s="269" t="s">
        <v>153</v>
      </c>
      <c r="C207" s="269"/>
      <c r="D207" s="270"/>
      <c r="E207" s="270"/>
      <c r="F207" s="270"/>
      <c r="G207" s="270"/>
      <c r="H207" s="270"/>
      <c r="I207" s="270"/>
      <c r="J207" s="271" t="str">
        <f t="shared" ref="J207:P207" si="148">ABS(J155/J27)</f>
        <v>#DIV/0!</v>
      </c>
      <c r="K207" s="271" t="str">
        <f t="shared" si="148"/>
        <v>#DIV/0!</v>
      </c>
      <c r="L207" s="271" t="str">
        <f t="shared" si="148"/>
        <v>#DIV/0!</v>
      </c>
      <c r="M207" s="271" t="str">
        <f t="shared" si="148"/>
        <v>#DIV/0!</v>
      </c>
      <c r="N207" s="271">
        <f t="shared" si="148"/>
        <v>1</v>
      </c>
      <c r="O207" s="271">
        <f t="shared" si="148"/>
        <v>1</v>
      </c>
      <c r="P207" s="271">
        <f t="shared" si="148"/>
        <v>1.111127043</v>
      </c>
      <c r="Q207" s="271">
        <f t="shared" ref="Q207:U207" si="149">P207</f>
        <v>1.111127043</v>
      </c>
      <c r="R207" s="271">
        <f t="shared" si="149"/>
        <v>1.111127043</v>
      </c>
      <c r="S207" s="271">
        <f t="shared" si="149"/>
        <v>1.111127043</v>
      </c>
      <c r="T207" s="271">
        <f t="shared" si="149"/>
        <v>1.111127043</v>
      </c>
      <c r="U207" s="271">
        <f t="shared" si="149"/>
        <v>1.111127043</v>
      </c>
      <c r="V207" s="8"/>
    </row>
    <row r="208" ht="15.75" customHeight="1" outlineLevel="1">
      <c r="A208" s="268"/>
      <c r="B208" s="269" t="s">
        <v>154</v>
      </c>
      <c r="C208" s="269"/>
      <c r="D208" s="270"/>
      <c r="E208" s="270"/>
      <c r="F208" s="270"/>
      <c r="G208" s="270"/>
      <c r="H208" s="270"/>
      <c r="I208" s="270"/>
      <c r="J208" s="272" t="str">
        <f t="shared" ref="J208:O208" si="150">ABS(J156/J27)</f>
        <v>#DIV/0!</v>
      </c>
      <c r="K208" s="272" t="str">
        <f t="shared" si="150"/>
        <v>#DIV/0!</v>
      </c>
      <c r="L208" s="272" t="str">
        <f t="shared" si="150"/>
        <v>#DIV/0!</v>
      </c>
      <c r="M208" s="272" t="str">
        <f t="shared" si="150"/>
        <v>#DIV/0!</v>
      </c>
      <c r="N208" s="272">
        <f t="shared" si="150"/>
        <v>0</v>
      </c>
      <c r="O208" s="272">
        <f t="shared" si="150"/>
        <v>0</v>
      </c>
      <c r="P208" s="272"/>
      <c r="Q208" s="272" t="str">
        <f t="shared" ref="Q208:U208" si="151">P208</f>
        <v/>
      </c>
      <c r="R208" s="272" t="str">
        <f t="shared" si="151"/>
        <v/>
      </c>
      <c r="S208" s="272" t="str">
        <f t="shared" si="151"/>
        <v/>
      </c>
      <c r="T208" s="272" t="str">
        <f t="shared" si="151"/>
        <v/>
      </c>
      <c r="U208" s="272" t="str">
        <f t="shared" si="151"/>
        <v/>
      </c>
      <c r="V208" s="8"/>
    </row>
    <row r="209" ht="15.75" customHeight="1" outlineLevel="1">
      <c r="A209" s="268"/>
      <c r="B209" s="16" t="s">
        <v>117</v>
      </c>
      <c r="C209" s="268"/>
      <c r="D209" s="316"/>
      <c r="E209" s="316"/>
      <c r="F209" s="316"/>
      <c r="G209" s="316"/>
      <c r="H209" s="316"/>
      <c r="I209" s="316"/>
      <c r="J209" s="317">
        <f t="shared" ref="J209:O209" si="152">J157/J7</f>
        <v>0</v>
      </c>
      <c r="K209" s="317">
        <f t="shared" si="152"/>
        <v>0</v>
      </c>
      <c r="L209" s="317">
        <f t="shared" si="152"/>
        <v>0.0003838771593</v>
      </c>
      <c r="M209" s="317">
        <f t="shared" si="152"/>
        <v>0</v>
      </c>
      <c r="N209" s="317">
        <f t="shared" si="152"/>
        <v>0</v>
      </c>
      <c r="O209" s="317">
        <f t="shared" si="152"/>
        <v>0</v>
      </c>
      <c r="P209" s="317"/>
      <c r="Q209" s="317" t="str">
        <f t="shared" ref="Q209:U209" si="153">P209</f>
        <v/>
      </c>
      <c r="R209" s="317" t="str">
        <f t="shared" si="153"/>
        <v/>
      </c>
      <c r="S209" s="317" t="str">
        <f t="shared" si="153"/>
        <v/>
      </c>
      <c r="T209" s="317" t="str">
        <f t="shared" si="153"/>
        <v/>
      </c>
      <c r="U209" s="317" t="str">
        <f t="shared" si="153"/>
        <v/>
      </c>
      <c r="V209" s="8"/>
    </row>
    <row r="210" ht="15.75" customHeight="1" outlineLevel="1">
      <c r="A210" s="268"/>
      <c r="B210" s="16" t="s">
        <v>118</v>
      </c>
      <c r="C210" s="268"/>
      <c r="D210" s="316"/>
      <c r="E210" s="316"/>
      <c r="F210" s="316"/>
      <c r="G210" s="316"/>
      <c r="H210" s="316"/>
      <c r="I210" s="316"/>
      <c r="J210" s="317">
        <f t="shared" ref="J210:P210" si="154">J158/J7</f>
        <v>0</v>
      </c>
      <c r="K210" s="317">
        <f t="shared" si="154"/>
        <v>0</v>
      </c>
      <c r="L210" s="317">
        <f t="shared" si="154"/>
        <v>0</v>
      </c>
      <c r="M210" s="317">
        <f t="shared" si="154"/>
        <v>0</v>
      </c>
      <c r="N210" s="317">
        <f t="shared" si="154"/>
        <v>0.03052080028</v>
      </c>
      <c r="O210" s="317">
        <f t="shared" si="154"/>
        <v>0.0163674371</v>
      </c>
      <c r="P210" s="317">
        <f t="shared" si="154"/>
        <v>0.002328253324</v>
      </c>
      <c r="Q210" s="317">
        <v>0.0</v>
      </c>
      <c r="R210" s="317">
        <v>0.0</v>
      </c>
      <c r="S210" s="317">
        <v>0.0</v>
      </c>
      <c r="T210" s="317">
        <v>0.0</v>
      </c>
      <c r="U210" s="317">
        <v>0.0</v>
      </c>
      <c r="V210" s="8"/>
    </row>
    <row r="211" ht="15.75" customHeight="1" outlineLevel="1">
      <c r="A211" s="268"/>
      <c r="B211" s="318" t="s">
        <v>119</v>
      </c>
      <c r="C211" s="268"/>
      <c r="D211" s="316"/>
      <c r="E211" s="316"/>
      <c r="F211" s="316"/>
      <c r="G211" s="316"/>
      <c r="H211" s="316"/>
      <c r="I211" s="316"/>
      <c r="J211" s="317">
        <f t="shared" ref="J211:O211" si="155">J159/J7</f>
        <v>0</v>
      </c>
      <c r="K211" s="317">
        <f t="shared" si="155"/>
        <v>0</v>
      </c>
      <c r="L211" s="317">
        <f t="shared" si="155"/>
        <v>0</v>
      </c>
      <c r="M211" s="317">
        <f t="shared" si="155"/>
        <v>0</v>
      </c>
      <c r="N211" s="317">
        <f t="shared" si="155"/>
        <v>0</v>
      </c>
      <c r="O211" s="317">
        <f t="shared" si="155"/>
        <v>0</v>
      </c>
      <c r="P211" s="317"/>
      <c r="Q211" s="317" t="str">
        <f t="shared" ref="Q211:U211" si="156">P211</f>
        <v/>
      </c>
      <c r="R211" s="317" t="str">
        <f t="shared" si="156"/>
        <v/>
      </c>
      <c r="S211" s="317" t="str">
        <f t="shared" si="156"/>
        <v/>
      </c>
      <c r="T211" s="317" t="str">
        <f t="shared" si="156"/>
        <v/>
      </c>
      <c r="U211" s="317" t="str">
        <f t="shared" si="156"/>
        <v/>
      </c>
      <c r="V211" s="8"/>
    </row>
    <row r="212" ht="15.75" customHeight="1" outlineLevel="1">
      <c r="A212" s="268"/>
      <c r="B212" s="319" t="s">
        <v>155</v>
      </c>
      <c r="C212" s="319"/>
      <c r="D212" s="320"/>
      <c r="E212" s="320"/>
      <c r="F212" s="320"/>
      <c r="G212" s="320"/>
      <c r="H212" s="320"/>
      <c r="I212" s="320"/>
      <c r="J212" s="321"/>
      <c r="K212" s="321">
        <f t="shared" ref="K212:P212" si="157">K160/K7</f>
        <v>0.06840459991</v>
      </c>
      <c r="L212" s="321">
        <f t="shared" si="157"/>
        <v>0.07603094283</v>
      </c>
      <c r="M212" s="321">
        <f t="shared" si="157"/>
        <v>0.07770777332</v>
      </c>
      <c r="N212" s="321">
        <f t="shared" si="157"/>
        <v>0.1028394035</v>
      </c>
      <c r="O212" s="321">
        <f t="shared" si="157"/>
        <v>0.1039791849</v>
      </c>
      <c r="P212" s="321">
        <f t="shared" si="157"/>
        <v>0.1014583498</v>
      </c>
      <c r="Q212" s="321">
        <f t="shared" ref="Q212:U212" si="158">P212</f>
        <v>0.1014583498</v>
      </c>
      <c r="R212" s="321">
        <f t="shared" si="158"/>
        <v>0.1014583498</v>
      </c>
      <c r="S212" s="321">
        <f t="shared" si="158"/>
        <v>0.1014583498</v>
      </c>
      <c r="T212" s="321">
        <f t="shared" si="158"/>
        <v>0.1014583498</v>
      </c>
      <c r="U212" s="321">
        <f t="shared" si="158"/>
        <v>0.1014583498</v>
      </c>
      <c r="V212" s="8"/>
    </row>
    <row r="213" ht="15.75" customHeight="1" outlineLevel="1">
      <c r="A213" s="268"/>
      <c r="B213" s="269" t="s">
        <v>156</v>
      </c>
      <c r="C213" s="269"/>
      <c r="D213" s="270"/>
      <c r="E213" s="270"/>
      <c r="F213" s="270"/>
      <c r="G213" s="270"/>
      <c r="H213" s="270"/>
      <c r="I213" s="270"/>
      <c r="J213" s="272">
        <f t="shared" ref="J213:P213" si="159">J161/J7</f>
        <v>0.003975787098</v>
      </c>
      <c r="K213" s="272">
        <f t="shared" si="159"/>
        <v>0.00002828974355</v>
      </c>
      <c r="L213" s="272">
        <f t="shared" si="159"/>
        <v>-0.0128773338</v>
      </c>
      <c r="M213" s="272">
        <f t="shared" si="159"/>
        <v>0.004087205013</v>
      </c>
      <c r="N213" s="272">
        <f t="shared" si="159"/>
        <v>-0.02268264028</v>
      </c>
      <c r="O213" s="272">
        <f t="shared" si="159"/>
        <v>0.005678196024</v>
      </c>
      <c r="P213" s="272">
        <f t="shared" si="159"/>
        <v>-0.02827338436</v>
      </c>
      <c r="Q213" s="272">
        <f t="shared" ref="Q213:U213" si="160">P213</f>
        <v>-0.02827338436</v>
      </c>
      <c r="R213" s="272">
        <f t="shared" si="160"/>
        <v>-0.02827338436</v>
      </c>
      <c r="S213" s="272">
        <f t="shared" si="160"/>
        <v>-0.02827338436</v>
      </c>
      <c r="T213" s="272">
        <f t="shared" si="160"/>
        <v>-0.02827338436</v>
      </c>
      <c r="U213" s="272">
        <f t="shared" si="160"/>
        <v>-0.02827338436</v>
      </c>
      <c r="V213" s="8"/>
    </row>
    <row r="214" ht="15.75" customHeight="1" outlineLevel="1">
      <c r="A214" s="268"/>
      <c r="B214" s="16" t="s">
        <v>157</v>
      </c>
      <c r="C214" s="268"/>
      <c r="D214" s="316"/>
      <c r="E214" s="316"/>
      <c r="F214" s="316"/>
      <c r="G214" s="316"/>
      <c r="H214" s="316"/>
      <c r="I214" s="316"/>
      <c r="J214" s="322">
        <f t="shared" ref="J214:P214" si="161">J163/J7</f>
        <v>0</v>
      </c>
      <c r="K214" s="322">
        <f t="shared" si="161"/>
        <v>0</v>
      </c>
      <c r="L214" s="322">
        <f t="shared" si="161"/>
        <v>0</v>
      </c>
      <c r="M214" s="322">
        <f t="shared" si="161"/>
        <v>0</v>
      </c>
      <c r="N214" s="322">
        <f t="shared" si="161"/>
        <v>0</v>
      </c>
      <c r="O214" s="322">
        <f t="shared" si="161"/>
        <v>0</v>
      </c>
      <c r="P214" s="322">
        <f t="shared" si="161"/>
        <v>0</v>
      </c>
      <c r="Q214" s="322">
        <f t="shared" ref="Q214:U214" si="162">P214</f>
        <v>0</v>
      </c>
      <c r="R214" s="322">
        <f t="shared" si="162"/>
        <v>0</v>
      </c>
      <c r="S214" s="322">
        <f t="shared" si="162"/>
        <v>0</v>
      </c>
      <c r="T214" s="322">
        <f t="shared" si="162"/>
        <v>0</v>
      </c>
      <c r="U214" s="322">
        <f t="shared" si="162"/>
        <v>0</v>
      </c>
      <c r="V214" s="8"/>
    </row>
    <row r="215" ht="15.75" customHeight="1" outlineLevel="1">
      <c r="A215" s="268"/>
      <c r="B215" s="16" t="s">
        <v>158</v>
      </c>
      <c r="C215" s="268"/>
      <c r="D215" s="316"/>
      <c r="E215" s="316"/>
      <c r="F215" s="316"/>
      <c r="G215" s="316"/>
      <c r="H215" s="316"/>
      <c r="I215" s="316"/>
      <c r="J215" s="317">
        <f t="shared" ref="J215:P215" si="163">J160/J7</f>
        <v>0.07435796411</v>
      </c>
      <c r="K215" s="317">
        <f t="shared" si="163"/>
        <v>0.06840459991</v>
      </c>
      <c r="L215" s="317">
        <f t="shared" si="163"/>
        <v>0.07603094283</v>
      </c>
      <c r="M215" s="317">
        <f t="shared" si="163"/>
        <v>0.07770777332</v>
      </c>
      <c r="N215" s="317">
        <f t="shared" si="163"/>
        <v>0.1028394035</v>
      </c>
      <c r="O215" s="317">
        <f t="shared" si="163"/>
        <v>0.1039791849</v>
      </c>
      <c r="P215" s="317">
        <f t="shared" si="163"/>
        <v>0.1014583498</v>
      </c>
      <c r="Q215" s="317">
        <f t="shared" ref="Q215:U215" si="164">P215</f>
        <v>0.1014583498</v>
      </c>
      <c r="R215" s="317">
        <f t="shared" si="164"/>
        <v>0.1014583498</v>
      </c>
      <c r="S215" s="317">
        <f t="shared" si="164"/>
        <v>0.1014583498</v>
      </c>
      <c r="T215" s="317">
        <f t="shared" si="164"/>
        <v>0.1014583498</v>
      </c>
      <c r="U215" s="317">
        <f t="shared" si="164"/>
        <v>0.1014583498</v>
      </c>
      <c r="V215" s="8"/>
    </row>
    <row r="216" ht="15.75" customHeight="1" outlineLevel="1">
      <c r="A216" s="268"/>
      <c r="B216" s="323" t="s">
        <v>159</v>
      </c>
      <c r="C216" s="323"/>
      <c r="D216" s="324"/>
      <c r="E216" s="324"/>
      <c r="F216" s="324"/>
      <c r="G216" s="324"/>
      <c r="H216" s="324"/>
      <c r="I216" s="324"/>
      <c r="J216" s="325">
        <f t="shared" ref="J216:R216" si="165">J168/J7</f>
        <v>-0.2492030517</v>
      </c>
      <c r="K216" s="325">
        <f t="shared" si="165"/>
        <v>-0.2136158536</v>
      </c>
      <c r="L216" s="325">
        <f t="shared" si="165"/>
        <v>-0.1763857384</v>
      </c>
      <c r="M216" s="325">
        <f t="shared" si="165"/>
        <v>-0.1584851902</v>
      </c>
      <c r="N216" s="325">
        <f t="shared" si="165"/>
        <v>-0.2695418021</v>
      </c>
      <c r="O216" s="325">
        <f t="shared" si="165"/>
        <v>-0.2021170924</v>
      </c>
      <c r="P216" s="325">
        <f t="shared" si="165"/>
        <v>-0.2264788664</v>
      </c>
      <c r="Q216" s="325">
        <f t="shared" si="165"/>
        <v>-0.3833147052</v>
      </c>
      <c r="R216" s="325">
        <f t="shared" si="165"/>
        <v>-0.3516224095</v>
      </c>
      <c r="S216" s="325">
        <v>-0.34</v>
      </c>
      <c r="T216" s="325">
        <v>-0.33</v>
      </c>
      <c r="U216" s="325">
        <v>-0.32</v>
      </c>
      <c r="V216" s="8"/>
    </row>
    <row r="217" ht="15.75" customHeight="1" outlineLevel="1">
      <c r="A217" s="268"/>
      <c r="B217" s="268" t="s">
        <v>160</v>
      </c>
      <c r="C217" s="268"/>
      <c r="D217" s="316"/>
      <c r="E217" s="316"/>
      <c r="F217" s="316"/>
      <c r="G217" s="316"/>
      <c r="H217" s="316"/>
      <c r="I217" s="316"/>
      <c r="J217" s="317">
        <f t="shared" ref="J217:O217" si="166">J169/J7</f>
        <v>0</v>
      </c>
      <c r="K217" s="317">
        <f t="shared" si="166"/>
        <v>0</v>
      </c>
      <c r="L217" s="317">
        <f t="shared" si="166"/>
        <v>0</v>
      </c>
      <c r="M217" s="317">
        <f t="shared" si="166"/>
        <v>0</v>
      </c>
      <c r="N217" s="317">
        <f t="shared" si="166"/>
        <v>0</v>
      </c>
      <c r="O217" s="317">
        <f t="shared" si="166"/>
        <v>0</v>
      </c>
      <c r="P217" s="317"/>
      <c r="Q217" s="317" t="str">
        <f t="shared" ref="Q217:U217" si="167">P217</f>
        <v/>
      </c>
      <c r="R217" s="317" t="str">
        <f t="shared" si="167"/>
        <v/>
      </c>
      <c r="S217" s="317" t="str">
        <f t="shared" si="167"/>
        <v/>
      </c>
      <c r="T217" s="317" t="str">
        <f t="shared" si="167"/>
        <v/>
      </c>
      <c r="U217" s="317" t="str">
        <f t="shared" si="167"/>
        <v/>
      </c>
      <c r="V217" s="8"/>
    </row>
    <row r="218" ht="15.75" customHeight="1" outlineLevel="1">
      <c r="A218" s="268"/>
      <c r="B218" s="326" t="s">
        <v>161</v>
      </c>
      <c r="C218" s="326"/>
      <c r="D218" s="327"/>
      <c r="E218" s="327"/>
      <c r="F218" s="327"/>
      <c r="G218" s="327"/>
      <c r="H218" s="327"/>
      <c r="I218" s="327"/>
      <c r="J218" s="328"/>
      <c r="K218" s="328">
        <f t="shared" ref="K218:P218" si="168">K174/K165</f>
        <v>-0.1171449028</v>
      </c>
      <c r="L218" s="328">
        <f t="shared" si="168"/>
        <v>-0.3747386894</v>
      </c>
      <c r="M218" s="328">
        <f t="shared" si="168"/>
        <v>0.2111367301</v>
      </c>
      <c r="N218" s="328">
        <f t="shared" si="168"/>
        <v>0.06997523526</v>
      </c>
      <c r="O218" s="328">
        <f t="shared" si="168"/>
        <v>0.04502692897</v>
      </c>
      <c r="P218" s="328">
        <f t="shared" si="168"/>
        <v>-0.1067909075</v>
      </c>
      <c r="Q218" s="328"/>
      <c r="R218" s="328"/>
      <c r="S218" s="328"/>
      <c r="T218" s="328"/>
      <c r="U218" s="328"/>
      <c r="V218" s="8"/>
    </row>
    <row r="219" ht="15.75" customHeight="1" outlineLevel="1">
      <c r="A219" s="268"/>
      <c r="B219" s="326" t="s">
        <v>162</v>
      </c>
      <c r="C219" s="326"/>
      <c r="D219" s="327"/>
      <c r="E219" s="327"/>
      <c r="F219" s="327"/>
      <c r="G219" s="327"/>
      <c r="H219" s="327"/>
      <c r="I219" s="327"/>
      <c r="J219" s="328"/>
      <c r="K219" s="328">
        <f t="shared" ref="K219:O219" si="169">K175/K165</f>
        <v>0</v>
      </c>
      <c r="L219" s="328">
        <f t="shared" si="169"/>
        <v>-0.0009291041887</v>
      </c>
      <c r="M219" s="328">
        <f t="shared" si="169"/>
        <v>-0.005738259106</v>
      </c>
      <c r="N219" s="328">
        <f t="shared" si="169"/>
        <v>-0.00007924715206</v>
      </c>
      <c r="O219" s="328">
        <f t="shared" si="169"/>
        <v>-0.0003234289089</v>
      </c>
      <c r="P219" s="328">
        <v>0.0</v>
      </c>
      <c r="Q219" s="328">
        <f t="shared" ref="Q219:U219" si="170">P219</f>
        <v>0</v>
      </c>
      <c r="R219" s="328">
        <f t="shared" si="170"/>
        <v>0</v>
      </c>
      <c r="S219" s="328">
        <f t="shared" si="170"/>
        <v>0</v>
      </c>
      <c r="T219" s="328">
        <f t="shared" si="170"/>
        <v>0</v>
      </c>
      <c r="U219" s="328">
        <f t="shared" si="170"/>
        <v>0</v>
      </c>
      <c r="V219" s="8"/>
    </row>
    <row r="220" ht="15.75" customHeight="1" outlineLevel="1">
      <c r="A220" s="268"/>
      <c r="B220" s="319" t="s">
        <v>163</v>
      </c>
      <c r="C220" s="319"/>
      <c r="D220" s="320"/>
      <c r="E220" s="320"/>
      <c r="F220" s="320"/>
      <c r="G220" s="320"/>
      <c r="H220" s="320"/>
      <c r="I220" s="320"/>
      <c r="J220" s="321">
        <f t="shared" ref="J220:P220" si="171">J172/J7</f>
        <v>0</v>
      </c>
      <c r="K220" s="321">
        <f t="shared" si="171"/>
        <v>0</v>
      </c>
      <c r="L220" s="321">
        <f t="shared" si="171"/>
        <v>0.0005583667772</v>
      </c>
      <c r="M220" s="321">
        <f t="shared" si="171"/>
        <v>0.001043000449</v>
      </c>
      <c r="N220" s="321">
        <f t="shared" si="171"/>
        <v>0.002101038513</v>
      </c>
      <c r="O220" s="321">
        <f t="shared" si="171"/>
        <v>0.001638226268</v>
      </c>
      <c r="P220" s="321">
        <f t="shared" si="171"/>
        <v>0</v>
      </c>
      <c r="Q220" s="321">
        <v>0.0</v>
      </c>
      <c r="R220" s="321">
        <v>0.0</v>
      </c>
      <c r="S220" s="321">
        <v>0.0</v>
      </c>
      <c r="T220" s="321">
        <v>0.0</v>
      </c>
      <c r="U220" s="321">
        <v>0.0</v>
      </c>
      <c r="V220" s="8"/>
    </row>
    <row r="221" ht="15.75" customHeight="1" outlineLevel="1">
      <c r="A221" s="268"/>
      <c r="B221" s="329" t="s">
        <v>164</v>
      </c>
      <c r="C221" s="329"/>
      <c r="D221" s="330"/>
      <c r="E221" s="330"/>
      <c r="F221" s="330"/>
      <c r="G221" s="330"/>
      <c r="H221" s="330"/>
      <c r="I221" s="330"/>
      <c r="J221" s="331">
        <f t="shared" ref="J221:P221" si="172">J180/J194</f>
        <v>0.04468674591</v>
      </c>
      <c r="K221" s="331">
        <f t="shared" si="172"/>
        <v>-0.03612716763</v>
      </c>
      <c r="L221" s="331">
        <f t="shared" si="172"/>
        <v>-0.03303254033</v>
      </c>
      <c r="M221" s="331">
        <f t="shared" si="172"/>
        <v>-0.02312395396</v>
      </c>
      <c r="N221" s="331">
        <f t="shared" si="172"/>
        <v>1.387215171</v>
      </c>
      <c r="O221" s="331">
        <f t="shared" si="172"/>
        <v>0.2713400095</v>
      </c>
      <c r="P221" s="331">
        <f t="shared" si="172"/>
        <v>0.2006924518</v>
      </c>
      <c r="Q221" s="332">
        <v>-0.22</v>
      </c>
      <c r="R221" s="332">
        <v>-0.22</v>
      </c>
      <c r="S221" s="332">
        <v>-0.22</v>
      </c>
      <c r="T221" s="332">
        <v>-0.22</v>
      </c>
      <c r="U221" s="332">
        <v>-0.22</v>
      </c>
      <c r="V221" s="8"/>
    </row>
    <row r="222" ht="15.75" customHeight="1" outlineLevel="1">
      <c r="A222" s="268"/>
      <c r="B222" s="269" t="s">
        <v>165</v>
      </c>
      <c r="C222" s="269"/>
      <c r="D222" s="270"/>
      <c r="E222" s="270"/>
      <c r="F222" s="270"/>
      <c r="G222" s="270"/>
      <c r="H222" s="270"/>
      <c r="I222" s="270"/>
      <c r="J222" s="271"/>
      <c r="K222" s="271"/>
      <c r="L222" s="271"/>
      <c r="M222" s="271"/>
      <c r="N222" s="271"/>
      <c r="O222" s="271"/>
      <c r="P222" s="271"/>
      <c r="Q222" s="271"/>
      <c r="R222" s="271"/>
      <c r="S222" s="271"/>
      <c r="T222" s="271"/>
      <c r="U222" s="271"/>
      <c r="V222" s="277"/>
    </row>
    <row r="223" ht="15.75" customHeight="1" outlineLevel="1">
      <c r="A223" s="268"/>
      <c r="B223" s="269" t="s">
        <v>166</v>
      </c>
      <c r="C223" s="269"/>
      <c r="D223" s="270"/>
      <c r="E223" s="270"/>
      <c r="F223" s="270"/>
      <c r="G223" s="270"/>
      <c r="H223" s="270"/>
      <c r="I223" s="270"/>
      <c r="J223" s="271"/>
      <c r="K223" s="271">
        <f t="shared" ref="K223:N223" si="173">K183/K154</f>
        <v>0</v>
      </c>
      <c r="L223" s="271">
        <f t="shared" si="173"/>
        <v>0</v>
      </c>
      <c r="M223" s="271">
        <f t="shared" si="173"/>
        <v>0</v>
      </c>
      <c r="N223" s="271">
        <f t="shared" si="173"/>
        <v>0</v>
      </c>
      <c r="O223" s="333">
        <v>0.0</v>
      </c>
      <c r="P223" s="333">
        <v>0.0</v>
      </c>
      <c r="Q223" s="333">
        <v>0.0</v>
      </c>
      <c r="R223" s="333">
        <v>0.0</v>
      </c>
      <c r="S223" s="333">
        <v>0.0</v>
      </c>
      <c r="T223" s="333">
        <v>0.0</v>
      </c>
      <c r="U223" s="333">
        <v>0.0</v>
      </c>
      <c r="V223" s="8"/>
    </row>
    <row r="224" ht="15.75" customHeight="1" outlineLevel="1">
      <c r="A224" s="268"/>
      <c r="B224" s="269" t="s">
        <v>167</v>
      </c>
      <c r="C224" s="269"/>
      <c r="D224" s="270"/>
      <c r="E224" s="270"/>
      <c r="F224" s="270"/>
      <c r="G224" s="270"/>
      <c r="H224" s="270"/>
      <c r="I224" s="270"/>
      <c r="J224" s="271">
        <f t="shared" ref="J224:P224" si="174">J184/J7</f>
        <v>0.0002686342634</v>
      </c>
      <c r="K224" s="271">
        <f t="shared" si="174"/>
        <v>0.0002121730767</v>
      </c>
      <c r="L224" s="271">
        <f t="shared" si="174"/>
        <v>0.001721630896</v>
      </c>
      <c r="M224" s="271">
        <f t="shared" si="174"/>
        <v>0.000008479678451</v>
      </c>
      <c r="N224" s="271">
        <f t="shared" si="174"/>
        <v>0.002950029586</v>
      </c>
      <c r="O224" s="271">
        <f t="shared" si="174"/>
        <v>-0.0008228195283</v>
      </c>
      <c r="P224" s="271">
        <f t="shared" si="174"/>
        <v>-0.001683880341</v>
      </c>
      <c r="Q224" s="271">
        <f t="shared" ref="Q224:U224" si="175">P224</f>
        <v>-0.001683880341</v>
      </c>
      <c r="R224" s="271">
        <f t="shared" si="175"/>
        <v>-0.001683880341</v>
      </c>
      <c r="S224" s="271">
        <f t="shared" si="175"/>
        <v>-0.001683880341</v>
      </c>
      <c r="T224" s="271">
        <f t="shared" si="175"/>
        <v>-0.001683880341</v>
      </c>
      <c r="U224" s="271">
        <f t="shared" si="175"/>
        <v>-0.001683880341</v>
      </c>
      <c r="V224" s="8"/>
    </row>
    <row r="225" ht="15.75" customHeight="1" outlineLevel="1">
      <c r="A225" s="268"/>
      <c r="B225" s="269" t="s">
        <v>168</v>
      </c>
      <c r="C225" s="269"/>
      <c r="D225" s="270"/>
      <c r="E225" s="270"/>
      <c r="F225" s="270"/>
      <c r="G225" s="270"/>
      <c r="H225" s="270"/>
      <c r="I225" s="270"/>
      <c r="J225" s="271">
        <f t="shared" ref="J225:O225" si="176">J175/J7</f>
        <v>0</v>
      </c>
      <c r="K225" s="271">
        <f t="shared" si="176"/>
        <v>0</v>
      </c>
      <c r="L225" s="271">
        <f t="shared" si="176"/>
        <v>-0.0004187750829</v>
      </c>
      <c r="M225" s="271">
        <f t="shared" si="176"/>
        <v>-0.002806773567</v>
      </c>
      <c r="N225" s="271">
        <f t="shared" si="176"/>
        <v>-0.00003430266961</v>
      </c>
      <c r="O225" s="271">
        <f t="shared" si="176"/>
        <v>-0.0001704941365</v>
      </c>
      <c r="P225" s="271">
        <v>0.0</v>
      </c>
      <c r="Q225" s="271">
        <v>0.0</v>
      </c>
      <c r="R225" s="271">
        <v>0.0</v>
      </c>
      <c r="S225" s="271">
        <v>0.0</v>
      </c>
      <c r="T225" s="271">
        <v>0.0</v>
      </c>
      <c r="U225" s="271">
        <v>0.0</v>
      </c>
      <c r="V225" s="8"/>
    </row>
    <row r="226" ht="15.75" customHeight="1" outlineLevel="1">
      <c r="A226" s="268"/>
      <c r="B226" s="319" t="s">
        <v>169</v>
      </c>
      <c r="C226" s="319"/>
      <c r="D226" s="320"/>
      <c r="E226" s="320"/>
      <c r="F226" s="320"/>
      <c r="G226" s="320"/>
      <c r="H226" s="320"/>
      <c r="I226" s="320"/>
      <c r="J226" s="321"/>
      <c r="K226" s="321"/>
      <c r="L226" s="321"/>
      <c r="M226" s="321"/>
      <c r="N226" s="321"/>
      <c r="O226" s="334"/>
      <c r="P226" s="334"/>
      <c r="Q226" s="335">
        <f t="shared" ref="Q226:U226" si="177">Q182/J251</f>
        <v>-75</v>
      </c>
      <c r="R226" s="335">
        <f t="shared" si="177"/>
        <v>-46.15384615</v>
      </c>
      <c r="S226" s="335">
        <f t="shared" si="177"/>
        <v>-42.85714286</v>
      </c>
      <c r="T226" s="335">
        <f t="shared" si="177"/>
        <v>-40</v>
      </c>
      <c r="U226" s="335">
        <f t="shared" si="177"/>
        <v>-37.5</v>
      </c>
      <c r="V226" s="8"/>
    </row>
    <row r="227" ht="15.75" customHeight="1" outlineLevel="1">
      <c r="A227" s="268"/>
      <c r="B227" s="329" t="s">
        <v>170</v>
      </c>
      <c r="C227" s="329"/>
      <c r="D227" s="330"/>
      <c r="E227" s="330"/>
      <c r="F227" s="330"/>
      <c r="G227" s="330"/>
      <c r="H227" s="330"/>
      <c r="I227" s="330"/>
      <c r="J227" s="331">
        <f t="shared" ref="J227:O227" si="178">J188/J7</f>
        <v>-0.000001253626563</v>
      </c>
      <c r="K227" s="331">
        <f t="shared" si="178"/>
        <v>0.000001697384613</v>
      </c>
      <c r="L227" s="331">
        <f t="shared" si="178"/>
        <v>-0.0000002326528238</v>
      </c>
      <c r="M227" s="331">
        <f t="shared" si="178"/>
        <v>-0.0000002543903535</v>
      </c>
      <c r="N227" s="331">
        <f t="shared" si="178"/>
        <v>-0.000002829970242</v>
      </c>
      <c r="O227" s="331">
        <f t="shared" si="178"/>
        <v>0.000001037790396</v>
      </c>
      <c r="P227" s="331"/>
      <c r="Q227" s="331" t="str">
        <f t="shared" ref="Q227:R227" si="179">P227</f>
        <v/>
      </c>
      <c r="R227" s="331" t="str">
        <f t="shared" si="179"/>
        <v/>
      </c>
      <c r="S227" s="333"/>
      <c r="T227" s="336"/>
      <c r="U227" s="336"/>
      <c r="V227" s="8"/>
    </row>
    <row r="228" ht="15.75" customHeight="1" outlineLevel="1">
      <c r="A228" s="268"/>
      <c r="B228" s="269"/>
      <c r="C228" s="269"/>
      <c r="D228" s="270"/>
      <c r="E228" s="270"/>
      <c r="F228" s="270"/>
      <c r="G228" s="270"/>
      <c r="H228" s="270"/>
      <c r="I228" s="270"/>
      <c r="J228" s="271"/>
      <c r="K228" s="271"/>
      <c r="L228" s="271"/>
      <c r="M228" s="271"/>
      <c r="N228" s="271"/>
      <c r="O228" s="333"/>
      <c r="P228" s="333"/>
      <c r="Q228" s="333"/>
      <c r="R228" s="333"/>
      <c r="S228" s="333"/>
      <c r="T228" s="336"/>
      <c r="U228" s="336"/>
      <c r="V228" s="8"/>
    </row>
    <row r="229" ht="15.75" customHeight="1" outlineLevel="1">
      <c r="A229" s="268"/>
      <c r="B229" s="269"/>
      <c r="C229" s="269"/>
      <c r="D229" s="270"/>
      <c r="E229" s="270"/>
      <c r="F229" s="270"/>
      <c r="G229" s="270"/>
      <c r="H229" s="270"/>
      <c r="I229" s="270"/>
      <c r="J229" s="271"/>
      <c r="K229" s="271"/>
      <c r="L229" s="271"/>
      <c r="M229" s="271"/>
      <c r="N229" s="271"/>
      <c r="O229" s="333"/>
      <c r="P229" s="333"/>
      <c r="Q229" s="333"/>
      <c r="R229" s="333"/>
      <c r="S229" s="333"/>
      <c r="T229" s="336"/>
      <c r="U229" s="336"/>
      <c r="V229" s="8"/>
    </row>
    <row r="230" ht="15.75" customHeight="1">
      <c r="A230" s="337"/>
      <c r="B230" s="338" t="s">
        <v>171</v>
      </c>
      <c r="C230" s="15"/>
      <c r="D230" s="15"/>
      <c r="E230" s="15"/>
      <c r="F230" s="15"/>
      <c r="G230" s="15"/>
      <c r="H230" s="15"/>
      <c r="I230" s="15"/>
      <c r="J230" s="15"/>
      <c r="K230" s="15"/>
      <c r="L230" s="15"/>
      <c r="M230" s="15"/>
      <c r="N230" s="15"/>
      <c r="O230" s="15"/>
      <c r="P230" s="15"/>
      <c r="Q230" s="15"/>
      <c r="R230" s="15"/>
      <c r="S230" s="15"/>
      <c r="T230" s="337"/>
      <c r="U230" s="337"/>
      <c r="V230" s="8"/>
    </row>
    <row r="231" ht="15.75" customHeight="1">
      <c r="A231" s="16"/>
      <c r="B231" s="16"/>
      <c r="C231" s="16"/>
      <c r="D231" s="36"/>
      <c r="E231" s="36"/>
      <c r="F231" s="36"/>
      <c r="G231" s="36"/>
      <c r="H231" s="36"/>
      <c r="I231" s="36"/>
      <c r="J231" s="36"/>
      <c r="K231" s="36"/>
      <c r="L231" s="36"/>
      <c r="M231" s="36"/>
      <c r="N231" s="36"/>
      <c r="O231" s="36"/>
      <c r="P231" s="36"/>
      <c r="Q231" s="36"/>
      <c r="R231" s="36"/>
      <c r="S231" s="36"/>
      <c r="T231" s="36"/>
      <c r="U231" s="36"/>
      <c r="V231" s="8"/>
    </row>
    <row r="232" ht="15.75" customHeight="1">
      <c r="A232" s="42"/>
      <c r="B232" s="339"/>
      <c r="C232" s="340" t="s">
        <v>172</v>
      </c>
      <c r="D232" s="341"/>
      <c r="E232" s="341"/>
      <c r="F232" s="341"/>
      <c r="G232" s="341"/>
      <c r="H232" s="341"/>
      <c r="I232" s="341"/>
      <c r="J232" s="342" t="s">
        <v>173</v>
      </c>
      <c r="K232" s="343"/>
      <c r="L232" s="342" t="s">
        <v>34</v>
      </c>
      <c r="M232" s="42"/>
      <c r="N232" s="344" t="s">
        <v>174</v>
      </c>
      <c r="O232" s="345"/>
      <c r="P232" s="345"/>
      <c r="Q232" s="345"/>
      <c r="R232" s="345"/>
      <c r="S232" s="345"/>
      <c r="T232" s="345"/>
      <c r="U232" s="345"/>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row>
    <row r="233" ht="15.75" customHeight="1">
      <c r="A233" s="42"/>
      <c r="B233" s="339"/>
      <c r="C233" s="42" t="s">
        <v>175</v>
      </c>
      <c r="D233" s="42"/>
      <c r="E233" s="42"/>
      <c r="F233" s="42"/>
      <c r="G233" s="42"/>
      <c r="H233" s="42"/>
      <c r="I233" s="42"/>
      <c r="J233" s="346">
        <f>J242/U72</f>
        <v>30.17887379</v>
      </c>
      <c r="K233" s="347"/>
      <c r="L233" s="346">
        <f>((J242+J239)*U68)/U40</f>
        <v>26.41155909</v>
      </c>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row>
    <row r="234" ht="15.75" customHeight="1">
      <c r="A234" s="42"/>
      <c r="B234" s="339"/>
      <c r="C234" s="42" t="s">
        <v>176</v>
      </c>
      <c r="D234" s="42"/>
      <c r="E234" s="42"/>
      <c r="F234" s="42"/>
      <c r="G234" s="42"/>
      <c r="H234" s="42"/>
      <c r="I234" s="42"/>
      <c r="J234" s="348"/>
      <c r="K234" s="339"/>
      <c r="L234" s="349"/>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row>
    <row r="235" ht="15.75" customHeight="1">
      <c r="A235" s="42"/>
      <c r="B235" s="339"/>
      <c r="C235" s="42" t="s">
        <v>177</v>
      </c>
      <c r="D235" s="42"/>
      <c r="E235" s="42"/>
      <c r="F235" s="42"/>
      <c r="G235" s="42"/>
      <c r="H235" s="42"/>
      <c r="I235" s="42"/>
      <c r="J235" s="348"/>
      <c r="K235" s="339"/>
      <c r="L235" s="349"/>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row>
    <row r="236" ht="15.75" customHeight="1">
      <c r="A236" s="42"/>
      <c r="B236" s="339"/>
      <c r="C236" s="42" t="s">
        <v>178</v>
      </c>
      <c r="D236" s="42"/>
      <c r="E236" s="42"/>
      <c r="F236" s="42"/>
      <c r="G236" s="42"/>
      <c r="H236" s="42"/>
      <c r="I236" s="42"/>
      <c r="J236" s="350"/>
      <c r="K236" s="351"/>
      <c r="L236" s="35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row>
    <row r="237" ht="15.75" customHeight="1">
      <c r="A237" s="42"/>
      <c r="B237" s="339"/>
      <c r="C237" s="42" t="s">
        <v>179</v>
      </c>
      <c r="D237" s="42"/>
      <c r="E237" s="42"/>
      <c r="F237" s="42"/>
      <c r="G237" s="42"/>
      <c r="H237" s="42"/>
      <c r="I237" s="42"/>
      <c r="J237" s="348"/>
      <c r="K237" s="339"/>
      <c r="L237" s="348"/>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row>
    <row r="238" ht="15.75" customHeight="1">
      <c r="A238" s="42"/>
      <c r="B238" s="339"/>
      <c r="C238" s="42"/>
      <c r="D238" s="42"/>
      <c r="E238" s="42"/>
      <c r="F238" s="42"/>
      <c r="G238" s="42"/>
      <c r="H238" s="42"/>
      <c r="I238" s="42"/>
      <c r="J238" s="353"/>
      <c r="K238" s="339"/>
      <c r="L238" s="339"/>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row>
    <row r="239" ht="15.75" customHeight="1">
      <c r="A239" s="42"/>
      <c r="B239" s="339"/>
      <c r="C239" s="354" t="s">
        <v>180</v>
      </c>
      <c r="D239" s="42"/>
      <c r="E239" s="42"/>
      <c r="F239" s="42"/>
      <c r="G239" s="42"/>
      <c r="H239" s="42"/>
      <c r="I239" s="42"/>
      <c r="J239" s="355">
        <f>U115/U68</f>
        <v>-4.444492674</v>
      </c>
      <c r="K239" s="339"/>
      <c r="L239" s="339"/>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row>
    <row r="240" ht="15.75" customHeight="1">
      <c r="A240" s="42"/>
      <c r="B240" s="339"/>
      <c r="C240" s="42" t="s">
        <v>181</v>
      </c>
      <c r="D240" s="42"/>
      <c r="E240" s="42"/>
      <c r="F240" s="42"/>
      <c r="G240" s="42"/>
      <c r="H240" s="42"/>
      <c r="I240" s="42"/>
      <c r="J240" s="355">
        <v>592.49</v>
      </c>
      <c r="K240" s="339"/>
      <c r="L240" s="339"/>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row>
    <row r="241" ht="15.75" customHeight="1">
      <c r="A241" s="42"/>
      <c r="B241" s="42"/>
      <c r="C241" s="357"/>
      <c r="D241" s="357"/>
      <c r="E241" s="357"/>
      <c r="F241" s="357"/>
      <c r="G241" s="357"/>
      <c r="H241" s="357"/>
      <c r="I241" s="357"/>
      <c r="J241" s="358"/>
      <c r="K241" s="359"/>
      <c r="L241" s="359"/>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row>
    <row r="242" ht="15.75" customHeight="1">
      <c r="A242" s="42"/>
      <c r="B242" s="339"/>
      <c r="C242" s="360" t="s">
        <v>182</v>
      </c>
      <c r="D242" s="361"/>
      <c r="E242" s="361"/>
      <c r="F242" s="361"/>
      <c r="G242" s="361"/>
      <c r="H242" s="361"/>
      <c r="I242" s="361"/>
      <c r="J242" s="362">
        <f>AM283</f>
        <v>1075.052944</v>
      </c>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row>
    <row r="243" ht="15.75" customHeight="1">
      <c r="A243" s="42"/>
      <c r="B243" s="363"/>
      <c r="C243" s="360" t="s">
        <v>183</v>
      </c>
      <c r="D243" s="361"/>
      <c r="E243" s="361"/>
      <c r="F243" s="361"/>
      <c r="G243" s="361"/>
      <c r="H243" s="361"/>
      <c r="I243" s="361"/>
      <c r="J243" s="364">
        <f>J248/5</f>
        <v>0.004542269251</v>
      </c>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row>
    <row r="244" ht="15.75" customHeight="1">
      <c r="A244" s="42"/>
      <c r="B244" s="339"/>
      <c r="C244" s="360" t="s">
        <v>184</v>
      </c>
      <c r="D244" s="361"/>
      <c r="E244" s="361"/>
      <c r="F244" s="361"/>
      <c r="G244" s="361"/>
      <c r="H244" s="361"/>
      <c r="I244" s="361"/>
      <c r="J244" s="365">
        <f>(J242/J240)-100%+J248</f>
        <v>0.8371773195</v>
      </c>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row>
    <row r="245" ht="15.75" customHeight="1">
      <c r="A245" s="42"/>
      <c r="B245" s="339"/>
      <c r="C245" s="366" t="s">
        <v>185</v>
      </c>
      <c r="D245" s="367"/>
      <c r="E245" s="367"/>
      <c r="F245" s="367"/>
      <c r="G245" s="367"/>
      <c r="H245" s="367"/>
      <c r="I245" s="367"/>
      <c r="J245" s="368">
        <f>RRI(J260,J240,J242)+J243</f>
        <v>0.1569518597</v>
      </c>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row>
    <row r="246" ht="15.75" customHeight="1">
      <c r="A246" s="42"/>
      <c r="B246" s="42"/>
      <c r="C246" s="42"/>
      <c r="D246" s="42"/>
      <c r="E246" s="42"/>
      <c r="F246" s="42"/>
      <c r="G246" s="42"/>
      <c r="H246" s="42"/>
      <c r="I246" s="42"/>
      <c r="J246" s="59"/>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row>
    <row r="247" ht="15.75" customHeight="1">
      <c r="A247" s="42"/>
      <c r="B247" s="42"/>
      <c r="C247" s="369"/>
      <c r="D247" s="369"/>
      <c r="E247" s="369"/>
      <c r="F247" s="369"/>
      <c r="G247" s="369"/>
      <c r="H247" s="369"/>
      <c r="I247" s="369"/>
      <c r="J247" s="370"/>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row>
    <row r="248" ht="15.75" customHeight="1">
      <c r="A248" s="42"/>
      <c r="B248" s="363"/>
      <c r="C248" s="262" t="s">
        <v>186</v>
      </c>
      <c r="D248" s="42"/>
      <c r="E248" s="42"/>
      <c r="F248" s="42"/>
      <c r="G248" s="42"/>
      <c r="H248" s="42"/>
      <c r="I248" s="42"/>
      <c r="J248" s="371">
        <f>P310+Q310+R310+S310+T310</f>
        <v>0.02271134625</v>
      </c>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row>
    <row r="249" ht="15.75" customHeight="1">
      <c r="A249" s="42"/>
      <c r="B249" s="363"/>
      <c r="C249" s="372" t="s">
        <v>183</v>
      </c>
      <c r="D249" s="369"/>
      <c r="E249" s="369"/>
      <c r="F249" s="369"/>
      <c r="G249" s="369"/>
      <c r="H249" s="369"/>
      <c r="I249" s="369"/>
      <c r="J249" s="373">
        <f>J248/5</f>
        <v>0.004542269251</v>
      </c>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row>
    <row r="250" ht="15.75" customHeight="1">
      <c r="A250" s="42"/>
      <c r="B250" s="42"/>
      <c r="C250" s="257"/>
      <c r="D250" s="257"/>
      <c r="E250" s="257"/>
      <c r="F250" s="257"/>
      <c r="G250" s="257"/>
      <c r="H250" s="257"/>
      <c r="I250" s="257"/>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row>
    <row r="251" ht="15.75" customHeight="1">
      <c r="A251" s="42"/>
      <c r="B251" s="339"/>
      <c r="C251" s="374" t="s">
        <v>187</v>
      </c>
      <c r="D251" s="257"/>
      <c r="E251" s="257"/>
      <c r="F251" s="257"/>
      <c r="G251" s="257"/>
      <c r="H251" s="257"/>
      <c r="I251" s="257"/>
      <c r="J251" s="375">
        <v>600.0</v>
      </c>
      <c r="K251" s="375">
        <v>650.0</v>
      </c>
      <c r="L251" s="375">
        <v>700.0</v>
      </c>
      <c r="M251" s="375">
        <v>750.0</v>
      </c>
      <c r="N251" s="375">
        <v>800.0</v>
      </c>
      <c r="O251" s="377"/>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c r="AN251" s="42"/>
      <c r="AO251" s="42"/>
      <c r="AP251" s="42"/>
      <c r="AQ251" s="42"/>
    </row>
    <row r="252" ht="15.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c r="AN252" s="42"/>
      <c r="AO252" s="42"/>
      <c r="AP252" s="42"/>
      <c r="AQ252" s="42"/>
    </row>
    <row r="253" ht="15.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c r="AN253" s="42"/>
      <c r="AO253" s="42"/>
      <c r="AP253" s="42"/>
      <c r="AQ253" s="42"/>
    </row>
    <row r="254" ht="15.75" customHeight="1">
      <c r="A254" s="42"/>
      <c r="B254" s="42"/>
      <c r="C254" s="378" t="s">
        <v>188</v>
      </c>
      <c r="D254" s="359"/>
      <c r="E254" s="359"/>
      <c r="F254" s="359"/>
      <c r="G254" s="359"/>
      <c r="H254" s="359"/>
      <c r="I254" s="359"/>
      <c r="J254" s="379">
        <v>600.0</v>
      </c>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row>
    <row r="255" ht="15.75" customHeight="1">
      <c r="A255" s="42"/>
      <c r="B255" s="42"/>
      <c r="C255" s="380" t="s">
        <v>189</v>
      </c>
      <c r="D255" s="42"/>
      <c r="E255" s="42"/>
      <c r="F255" s="42"/>
      <c r="G255" s="42"/>
      <c r="H255" s="42"/>
      <c r="I255" s="42"/>
      <c r="J255" s="381">
        <f>J254/J240-1</f>
        <v>0.01267531941</v>
      </c>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row>
    <row r="256" ht="15.75" customHeight="1">
      <c r="A256" s="42"/>
      <c r="B256" s="42"/>
      <c r="C256" s="382" t="s">
        <v>190</v>
      </c>
      <c r="D256" s="257"/>
      <c r="E256" s="257"/>
      <c r="F256" s="257"/>
      <c r="G256" s="257"/>
      <c r="H256" s="257"/>
      <c r="I256" s="257"/>
      <c r="J256" s="383" t="s">
        <v>191</v>
      </c>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row>
    <row r="257" ht="15.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row>
    <row r="258" ht="15.75" customHeight="1">
      <c r="A258" s="384" t="s">
        <v>192</v>
      </c>
      <c r="B258" s="42"/>
      <c r="C258" s="42"/>
      <c r="D258" s="42"/>
      <c r="E258" s="42"/>
      <c r="F258" s="42"/>
      <c r="G258" s="42"/>
      <c r="H258" s="42"/>
      <c r="I258" s="42"/>
      <c r="J258" s="229"/>
      <c r="K258" s="42"/>
      <c r="L258" s="42"/>
      <c r="M258" s="42"/>
      <c r="N258" s="369"/>
      <c r="O258" s="369"/>
      <c r="P258" s="369"/>
      <c r="Q258" s="42"/>
      <c r="R258" s="385"/>
      <c r="S258" s="369"/>
      <c r="T258" s="42"/>
      <c r="U258" s="42"/>
      <c r="V258" s="42"/>
      <c r="W258" s="42"/>
      <c r="X258" s="369"/>
      <c r="Y258" s="369"/>
      <c r="Z258" s="369"/>
      <c r="AA258" s="369"/>
      <c r="AB258" s="369"/>
      <c r="AC258" s="369"/>
      <c r="AD258" s="42"/>
      <c r="AE258" s="42"/>
      <c r="AF258" s="42"/>
      <c r="AG258" s="42"/>
      <c r="AH258" s="42"/>
      <c r="AI258" s="42"/>
      <c r="AJ258" s="42"/>
      <c r="AK258" s="42"/>
      <c r="AL258" s="42"/>
      <c r="AM258" s="42"/>
      <c r="AN258" s="42"/>
      <c r="AO258" s="42"/>
      <c r="AP258" s="42"/>
      <c r="AQ258" s="42"/>
    </row>
    <row r="259" ht="15.75" customHeight="1">
      <c r="A259" s="42"/>
      <c r="B259" s="42"/>
      <c r="C259" s="42"/>
      <c r="D259" s="42"/>
      <c r="E259" s="42"/>
      <c r="F259" s="42"/>
      <c r="G259" s="42"/>
      <c r="H259" s="42"/>
      <c r="I259" s="42"/>
      <c r="J259" s="229"/>
      <c r="K259" s="42"/>
      <c r="L259" s="42"/>
      <c r="M259" s="363"/>
      <c r="N259" s="42" t="s">
        <v>193</v>
      </c>
      <c r="O259" s="42"/>
      <c r="P259" s="42"/>
      <c r="Q259" s="386"/>
      <c r="R259" s="42"/>
      <c r="S259" s="387">
        <f>U125</f>
        <v>145.3407119</v>
      </c>
      <c r="T259" s="42"/>
      <c r="U259" s="42"/>
      <c r="V259" s="42"/>
      <c r="W259" s="363"/>
      <c r="X259" s="42" t="s">
        <v>194</v>
      </c>
      <c r="Y259" s="42"/>
      <c r="Z259" s="42"/>
      <c r="AA259" s="42"/>
      <c r="AB259" s="42"/>
      <c r="AC259" s="387">
        <f>U122</f>
        <v>140.8962192</v>
      </c>
      <c r="AD259" s="42"/>
      <c r="AE259" s="42"/>
      <c r="AF259" s="42"/>
      <c r="AG259" s="42"/>
      <c r="AH259" s="42"/>
      <c r="AI259" s="42"/>
      <c r="AJ259" s="42"/>
      <c r="AK259" s="42"/>
      <c r="AL259" s="42"/>
      <c r="AM259" s="229"/>
      <c r="AN259" s="42"/>
      <c r="AO259" s="42"/>
      <c r="AP259" s="42"/>
      <c r="AQ259" s="42"/>
    </row>
    <row r="260" ht="15.75" customHeight="1">
      <c r="A260" s="42"/>
      <c r="B260" s="42"/>
      <c r="C260" s="388" t="s">
        <v>195</v>
      </c>
      <c r="D260" s="389"/>
      <c r="E260" s="389"/>
      <c r="F260" s="389"/>
      <c r="G260" s="389"/>
      <c r="H260" s="389"/>
      <c r="I260" s="389"/>
      <c r="J260" s="500">
        <v>4.2</v>
      </c>
      <c r="K260" s="42"/>
      <c r="L260" s="42"/>
      <c r="M260" s="363"/>
      <c r="N260" s="262" t="s">
        <v>196</v>
      </c>
      <c r="R260" s="391"/>
      <c r="S260" s="363"/>
      <c r="T260" s="42"/>
      <c r="U260" s="42"/>
      <c r="V260" s="42"/>
      <c r="W260" s="363"/>
      <c r="X260" s="262" t="s">
        <v>196</v>
      </c>
      <c r="AB260" s="42"/>
      <c r="AC260" s="363"/>
      <c r="AD260" s="42"/>
      <c r="AE260" s="42"/>
      <c r="AF260" s="42"/>
      <c r="AG260" s="42"/>
      <c r="AH260" s="42"/>
      <c r="AL260" s="42"/>
      <c r="AM260" s="42"/>
      <c r="AN260" s="42"/>
      <c r="AO260" s="42"/>
      <c r="AP260" s="42"/>
      <c r="AQ260" s="42"/>
    </row>
    <row r="261" ht="15.75" customHeight="1">
      <c r="A261" s="42"/>
      <c r="B261" s="42"/>
      <c r="C261" s="42"/>
      <c r="D261" s="42"/>
      <c r="E261" s="42"/>
      <c r="F261" s="42"/>
      <c r="G261" s="42"/>
      <c r="H261" s="42"/>
      <c r="I261" s="42"/>
      <c r="J261" s="42"/>
      <c r="K261" s="42"/>
      <c r="L261" s="42"/>
      <c r="M261" s="363"/>
      <c r="N261" s="42" t="s">
        <v>197</v>
      </c>
      <c r="O261" s="42"/>
      <c r="P261" s="42"/>
      <c r="Q261" s="42"/>
      <c r="R261" s="392"/>
      <c r="S261" s="393">
        <f>ABS(U124)*100</f>
        <v>26.2892935</v>
      </c>
      <c r="T261" s="42"/>
      <c r="U261" s="42"/>
      <c r="V261" s="42"/>
      <c r="W261" s="363"/>
      <c r="X261" s="42" t="s">
        <v>198</v>
      </c>
      <c r="Y261" s="42"/>
      <c r="Z261" s="42"/>
      <c r="AA261" s="42"/>
      <c r="AB261" s="42"/>
      <c r="AC261" s="394">
        <f>ABS(U119)*100</f>
        <v>26.52840925</v>
      </c>
      <c r="AD261" s="42"/>
      <c r="AE261" s="42"/>
      <c r="AF261" s="42"/>
      <c r="AG261" s="42"/>
      <c r="AH261" s="42"/>
      <c r="AI261" s="42"/>
      <c r="AJ261" s="42"/>
      <c r="AK261" s="42"/>
      <c r="AL261" s="42"/>
      <c r="AM261" s="391"/>
      <c r="AN261" s="42"/>
      <c r="AO261" s="42"/>
      <c r="AP261" s="42"/>
      <c r="AQ261" s="42"/>
    </row>
    <row r="262" ht="15.75" customHeight="1">
      <c r="A262" s="42"/>
      <c r="B262" s="42"/>
      <c r="C262" s="42"/>
      <c r="D262" s="42"/>
      <c r="E262" s="42"/>
      <c r="F262" s="42"/>
      <c r="G262" s="42"/>
      <c r="H262" s="42"/>
      <c r="I262" s="42"/>
      <c r="J262" s="42"/>
      <c r="K262" s="42"/>
      <c r="L262" s="42"/>
      <c r="M262" s="363"/>
      <c r="N262" s="42" t="s">
        <v>199</v>
      </c>
      <c r="O262" s="42"/>
      <c r="P262" s="42"/>
      <c r="Q262" s="42"/>
      <c r="R262" s="42"/>
      <c r="S262" s="395">
        <v>7.0</v>
      </c>
      <c r="T262" s="42"/>
      <c r="U262" s="42"/>
      <c r="V262" s="42"/>
      <c r="W262" s="363"/>
      <c r="X262" s="42" t="s">
        <v>199</v>
      </c>
      <c r="Y262" s="42"/>
      <c r="Z262" s="42"/>
      <c r="AA262" s="42"/>
      <c r="AB262" s="42"/>
      <c r="AC262" s="396">
        <f t="shared" ref="AC262:AC264" si="180">S262</f>
        <v>7</v>
      </c>
      <c r="AD262" s="42"/>
      <c r="AE262" s="42"/>
      <c r="AF262" s="42"/>
      <c r="AG262" s="42"/>
      <c r="AH262" s="42"/>
      <c r="AI262" s="42"/>
      <c r="AJ262" s="42"/>
      <c r="AK262" s="42"/>
      <c r="AL262" s="42"/>
      <c r="AM262" s="392"/>
      <c r="AN262" s="42"/>
      <c r="AO262" s="42"/>
      <c r="AP262" s="42"/>
      <c r="AQ262" s="42"/>
    </row>
    <row r="263" ht="15.75" customHeight="1">
      <c r="A263" s="42"/>
      <c r="B263" s="42"/>
      <c r="C263" s="42"/>
      <c r="D263" s="42"/>
      <c r="E263" s="42"/>
      <c r="F263" s="42"/>
      <c r="G263" s="42"/>
      <c r="H263" s="42"/>
      <c r="I263" s="42"/>
      <c r="J263" s="42"/>
      <c r="K263" s="42"/>
      <c r="L263" s="42"/>
      <c r="M263" s="363"/>
      <c r="N263" s="42" t="s">
        <v>200</v>
      </c>
      <c r="O263" s="42"/>
      <c r="P263" s="42"/>
      <c r="Q263" s="42"/>
      <c r="R263" s="42"/>
      <c r="S263" s="395">
        <v>3.0</v>
      </c>
      <c r="T263" s="42"/>
      <c r="U263" s="42"/>
      <c r="V263" s="42"/>
      <c r="W263" s="363"/>
      <c r="X263" s="42" t="s">
        <v>200</v>
      </c>
      <c r="Y263" s="42"/>
      <c r="Z263" s="42"/>
      <c r="AA263" s="42"/>
      <c r="AB263" s="42"/>
      <c r="AC263" s="397">
        <f t="shared" si="180"/>
        <v>3</v>
      </c>
      <c r="AD263" s="42"/>
      <c r="AE263" s="42"/>
      <c r="AF263" s="42"/>
      <c r="AG263" s="42"/>
      <c r="AH263" s="42"/>
      <c r="AI263" s="42"/>
      <c r="AJ263" s="42"/>
      <c r="AK263" s="42"/>
      <c r="AL263" s="42"/>
      <c r="AM263" s="392"/>
      <c r="AN263" s="42"/>
      <c r="AO263" s="42"/>
      <c r="AP263" s="42"/>
      <c r="AQ263" s="42"/>
    </row>
    <row r="264" ht="15.75" customHeight="1">
      <c r="A264" s="42"/>
      <c r="B264" s="42"/>
      <c r="C264" s="42"/>
      <c r="D264" s="42"/>
      <c r="E264" s="42"/>
      <c r="F264" s="42"/>
      <c r="G264" s="42"/>
      <c r="H264" s="42"/>
      <c r="I264" s="42"/>
      <c r="J264" s="42"/>
      <c r="K264" s="42"/>
      <c r="L264" s="42"/>
      <c r="M264" s="363"/>
      <c r="N264" s="398" t="s">
        <v>201</v>
      </c>
      <c r="O264" s="42"/>
      <c r="P264" s="42"/>
      <c r="Q264" s="42"/>
      <c r="R264" s="59"/>
      <c r="S264" s="399">
        <v>8.0</v>
      </c>
      <c r="T264" s="42"/>
      <c r="U264" s="42"/>
      <c r="V264" s="42"/>
      <c r="W264" s="363"/>
      <c r="X264" s="398" t="s">
        <v>201</v>
      </c>
      <c r="Y264" s="42"/>
      <c r="Z264" s="42"/>
      <c r="AA264" s="42"/>
      <c r="AB264" s="42"/>
      <c r="AC264" s="399">
        <f t="shared" si="180"/>
        <v>8</v>
      </c>
      <c r="AD264" s="42"/>
      <c r="AE264" s="42"/>
      <c r="AF264" s="42"/>
      <c r="AG264" s="42"/>
      <c r="AH264" s="42"/>
      <c r="AI264" s="42"/>
      <c r="AJ264" s="42"/>
      <c r="AK264" s="42"/>
      <c r="AL264" s="42"/>
      <c r="AM264" s="42"/>
      <c r="AN264" s="42"/>
      <c r="AO264" s="42"/>
      <c r="AP264" s="42"/>
      <c r="AQ264" s="42"/>
    </row>
    <row r="265" ht="15.75" customHeight="1">
      <c r="A265" s="42"/>
      <c r="B265" s="42"/>
      <c r="C265" s="42"/>
      <c r="D265" s="42"/>
      <c r="E265" s="42"/>
      <c r="F265" s="42"/>
      <c r="G265" s="42"/>
      <c r="H265" s="42"/>
      <c r="I265" s="42"/>
      <c r="J265" s="42"/>
      <c r="K265" s="42"/>
      <c r="L265" s="42"/>
      <c r="M265" s="363"/>
      <c r="N265" s="400" t="s">
        <v>202</v>
      </c>
      <c r="O265" s="42"/>
      <c r="P265" s="42"/>
      <c r="Q265" s="42"/>
      <c r="R265" s="392"/>
      <c r="S265" s="399">
        <v>0.85</v>
      </c>
      <c r="T265" s="42"/>
      <c r="U265" s="42"/>
      <c r="V265" s="42"/>
      <c r="W265" s="363"/>
      <c r="X265" s="400" t="s">
        <v>202</v>
      </c>
      <c r="Y265" s="42"/>
      <c r="Z265" s="42"/>
      <c r="AA265" s="42"/>
      <c r="AB265" s="42"/>
      <c r="AC265" s="399">
        <v>0.85</v>
      </c>
      <c r="AD265" s="42"/>
      <c r="AE265" s="42"/>
      <c r="AF265" s="42"/>
      <c r="AG265" s="42"/>
      <c r="AH265" s="42"/>
      <c r="AI265" s="42"/>
      <c r="AJ265" s="42"/>
      <c r="AK265" s="42"/>
      <c r="AL265" s="42"/>
      <c r="AM265" s="42"/>
      <c r="AN265" s="42"/>
      <c r="AO265" s="42"/>
      <c r="AP265" s="42"/>
      <c r="AQ265" s="42"/>
    </row>
    <row r="266" ht="15.75" customHeight="1">
      <c r="A266" s="42"/>
      <c r="B266" s="42"/>
      <c r="C266" s="42"/>
      <c r="D266" s="42"/>
      <c r="E266" s="42"/>
      <c r="F266" s="42"/>
      <c r="G266" s="42"/>
      <c r="H266" s="42"/>
      <c r="I266" s="42"/>
      <c r="J266" s="42"/>
      <c r="K266" s="42"/>
      <c r="L266" s="42"/>
      <c r="M266" s="363"/>
      <c r="N266" s="401" t="s">
        <v>203</v>
      </c>
      <c r="O266" s="42"/>
      <c r="P266" s="42"/>
      <c r="Q266" s="42"/>
      <c r="R266" s="392"/>
      <c r="S266" s="402">
        <f>(Q196+R196+S196+T196+U196)/5</f>
        <v>0.3187018988</v>
      </c>
      <c r="T266" s="42"/>
      <c r="U266" s="42"/>
      <c r="V266" s="42"/>
      <c r="W266" s="363"/>
      <c r="X266" s="401" t="s">
        <v>203</v>
      </c>
      <c r="Y266" s="42"/>
      <c r="Z266" s="42"/>
      <c r="AA266" s="42"/>
      <c r="AB266" s="42"/>
      <c r="AC266" s="402">
        <f>S266</f>
        <v>0.3187018988</v>
      </c>
      <c r="AD266" s="42"/>
      <c r="AE266" s="42"/>
      <c r="AF266" s="42"/>
      <c r="AG266" s="42"/>
      <c r="AH266" s="42"/>
      <c r="AI266" s="42"/>
      <c r="AJ266" s="42"/>
      <c r="AK266" s="42"/>
      <c r="AL266" s="42"/>
      <c r="AM266" s="59"/>
      <c r="AN266" s="42"/>
      <c r="AO266" s="42"/>
      <c r="AP266" s="42"/>
      <c r="AQ266" s="42"/>
    </row>
    <row r="267" ht="15.75" customHeight="1">
      <c r="A267" s="42"/>
      <c r="B267" s="42"/>
      <c r="C267" s="42"/>
      <c r="D267" s="42"/>
      <c r="E267" s="42"/>
      <c r="F267" s="42"/>
      <c r="G267" s="42"/>
      <c r="H267" s="42"/>
      <c r="I267" s="42"/>
      <c r="J267" s="42"/>
      <c r="K267" s="42"/>
      <c r="L267" s="42"/>
      <c r="M267" s="363"/>
      <c r="N267" s="403" t="s">
        <v>204</v>
      </c>
      <c r="Q267" s="42"/>
      <c r="R267" s="392"/>
      <c r="S267" s="404">
        <f>(((S261-S262)/(S264-S262))*0.3)+(((S261-S263)/(S264-S263))*0.7)</f>
        <v>9.047289141</v>
      </c>
      <c r="T267" s="42"/>
      <c r="U267" s="42"/>
      <c r="V267" s="42"/>
      <c r="W267" s="363"/>
      <c r="X267" s="403" t="s">
        <v>204</v>
      </c>
      <c r="AA267" s="42"/>
      <c r="AB267" s="42"/>
      <c r="AC267" s="404">
        <f>((((AC261-AC262)/(AC264-AC262))*(1+U82))*0.3)+((((AC261-AC263)/(AC264-AC263))*(1+U82))*0.7)</f>
        <v>8.145725061</v>
      </c>
      <c r="AD267" s="42"/>
      <c r="AE267" s="42"/>
      <c r="AF267" s="42"/>
      <c r="AG267" s="42"/>
      <c r="AH267" s="42"/>
      <c r="AK267" s="42"/>
      <c r="AL267" s="42"/>
      <c r="AM267" s="392"/>
      <c r="AN267" s="42"/>
      <c r="AO267" s="42"/>
      <c r="AP267" s="42"/>
      <c r="AQ267" s="42"/>
    </row>
    <row r="268" ht="15.75" customHeight="1">
      <c r="A268" s="42"/>
      <c r="B268" s="42"/>
      <c r="C268" s="42"/>
      <c r="D268" s="42"/>
      <c r="E268" s="42"/>
      <c r="F268" s="42"/>
      <c r="G268" s="42"/>
      <c r="H268" s="42"/>
      <c r="I268" s="42"/>
      <c r="J268" s="42"/>
      <c r="K268" s="42"/>
      <c r="L268" s="42"/>
      <c r="M268" s="363"/>
      <c r="N268" s="262" t="s">
        <v>205</v>
      </c>
      <c r="R268" s="377"/>
      <c r="S268" s="397">
        <f>S267*S265</f>
        <v>7.690195769</v>
      </c>
      <c r="T268" s="42"/>
      <c r="U268" s="42"/>
      <c r="V268" s="42"/>
      <c r="W268" s="363"/>
      <c r="X268" s="262" t="s">
        <v>205</v>
      </c>
      <c r="AB268" s="42"/>
      <c r="AC268" s="397">
        <f>AC267*AC265</f>
        <v>6.923866302</v>
      </c>
      <c r="AD268" s="42"/>
      <c r="AE268" s="42"/>
      <c r="AF268" s="42"/>
      <c r="AG268" s="42"/>
      <c r="AH268" s="42"/>
      <c r="AL268" s="42"/>
      <c r="AM268" s="392"/>
      <c r="AN268" s="42"/>
      <c r="AO268" s="42"/>
      <c r="AP268" s="42"/>
      <c r="AQ268" s="42"/>
    </row>
    <row r="269" ht="15.75" customHeight="1">
      <c r="A269" s="42"/>
      <c r="B269" s="42"/>
      <c r="C269" s="42"/>
      <c r="D269" s="42"/>
      <c r="E269" s="42"/>
      <c r="F269" s="42"/>
      <c r="G269" s="42"/>
      <c r="H269" s="42"/>
      <c r="I269" s="42"/>
      <c r="J269" s="42"/>
      <c r="K269" s="42"/>
      <c r="L269" s="42"/>
      <c r="M269" s="363"/>
      <c r="N269" s="374" t="s">
        <v>206</v>
      </c>
      <c r="O269" s="405"/>
      <c r="P269" s="405"/>
      <c r="Q269" s="405"/>
      <c r="R269" s="240"/>
      <c r="S269" s="406">
        <f>S267*0.8</f>
        <v>7.237831312</v>
      </c>
      <c r="T269" s="42"/>
      <c r="U269" s="42"/>
      <c r="V269" s="42"/>
      <c r="W269" s="363"/>
      <c r="X269" s="374" t="s">
        <v>206</v>
      </c>
      <c r="Y269" s="405"/>
      <c r="Z269" s="405"/>
      <c r="AA269" s="405"/>
      <c r="AB269" s="257"/>
      <c r="AC269" s="406">
        <f>AC267*0.8</f>
        <v>6.516580049</v>
      </c>
      <c r="AD269" s="42"/>
      <c r="AE269" s="42"/>
      <c r="AF269" s="42"/>
      <c r="AG269" s="42"/>
      <c r="AH269" s="42"/>
      <c r="AL269" s="42"/>
      <c r="AM269" s="392"/>
      <c r="AN269" s="42"/>
      <c r="AO269" s="42"/>
      <c r="AP269" s="42"/>
      <c r="AQ269" s="42"/>
    </row>
    <row r="270" ht="15.75" customHeight="1">
      <c r="A270" s="42"/>
      <c r="B270" s="42"/>
      <c r="C270" s="42"/>
      <c r="D270" s="42"/>
      <c r="E270" s="42"/>
      <c r="F270" s="42"/>
      <c r="G270" s="42"/>
      <c r="H270" s="42"/>
      <c r="I270" s="42"/>
      <c r="J270" s="42"/>
      <c r="K270" s="42"/>
      <c r="L270" s="42"/>
      <c r="M270" s="42"/>
      <c r="N270" s="42"/>
      <c r="O270" s="42"/>
      <c r="P270" s="42"/>
      <c r="Q270" s="42"/>
      <c r="R270" s="229"/>
      <c r="S270" s="377"/>
      <c r="T270" s="42"/>
      <c r="U270" s="42"/>
      <c r="V270" s="42"/>
      <c r="W270" s="42"/>
      <c r="X270" s="42"/>
      <c r="Y270" s="42"/>
      <c r="Z270" s="42"/>
      <c r="AA270" s="42"/>
      <c r="AB270" s="42"/>
      <c r="AC270" s="377"/>
      <c r="AD270" s="42"/>
      <c r="AE270" s="42"/>
      <c r="AF270" s="42"/>
      <c r="AG270" s="42"/>
      <c r="AH270" s="42"/>
      <c r="AI270" s="42"/>
      <c r="AJ270" s="42"/>
      <c r="AK270" s="42"/>
      <c r="AL270" s="42"/>
      <c r="AM270" s="377"/>
      <c r="AN270" s="42"/>
      <c r="AO270" s="42"/>
      <c r="AP270" s="42"/>
      <c r="AQ270" s="42"/>
    </row>
    <row r="271" ht="15.75" customHeight="1">
      <c r="A271" s="42"/>
      <c r="B271" s="42"/>
      <c r="C271" s="42"/>
      <c r="D271" s="42"/>
      <c r="E271" s="42"/>
      <c r="F271" s="42"/>
      <c r="G271" s="42"/>
      <c r="H271" s="42"/>
      <c r="I271" s="42"/>
      <c r="J271" s="42"/>
      <c r="K271" s="42"/>
      <c r="L271" s="42"/>
      <c r="M271" s="42"/>
      <c r="N271" s="42"/>
      <c r="O271" s="42"/>
      <c r="P271" s="42"/>
      <c r="Q271" s="42"/>
      <c r="R271" s="59"/>
      <c r="S271" s="229"/>
      <c r="T271" s="42"/>
      <c r="U271" s="42"/>
      <c r="V271" s="42"/>
      <c r="W271" s="42"/>
      <c r="X271" s="42"/>
      <c r="Y271" s="42"/>
      <c r="Z271" s="42"/>
      <c r="AA271" s="42"/>
      <c r="AB271" s="42"/>
      <c r="AC271" s="229"/>
      <c r="AD271" s="42"/>
      <c r="AE271" s="42"/>
      <c r="AF271" s="42"/>
      <c r="AG271" s="42"/>
      <c r="AH271" s="42"/>
      <c r="AI271" s="42"/>
      <c r="AJ271" s="42"/>
      <c r="AK271" s="42"/>
      <c r="AL271" s="42"/>
      <c r="AM271" s="229"/>
      <c r="AN271" s="42"/>
      <c r="AO271" s="42"/>
      <c r="AP271" s="42"/>
      <c r="AQ271" s="42"/>
    </row>
    <row r="272" ht="15.75" customHeight="1">
      <c r="A272" s="42"/>
      <c r="B272" s="42"/>
      <c r="C272" s="42"/>
      <c r="D272" s="42"/>
      <c r="E272" s="42"/>
      <c r="F272" s="42"/>
      <c r="G272" s="42"/>
      <c r="H272" s="42"/>
      <c r="I272" s="42"/>
      <c r="J272" s="42"/>
      <c r="K272" s="42"/>
      <c r="L272" s="42"/>
      <c r="M272" s="42"/>
      <c r="N272" s="407" t="s">
        <v>207</v>
      </c>
      <c r="R272" s="408"/>
      <c r="S272" s="409">
        <f>S259*S267</f>
        <v>1314.939444</v>
      </c>
      <c r="T272" s="42"/>
      <c r="U272" s="42"/>
      <c r="V272" s="42"/>
      <c r="W272" s="42"/>
      <c r="X272" s="407" t="s">
        <v>207</v>
      </c>
      <c r="AB272" s="410"/>
      <c r="AC272" s="409">
        <f>AC259*AC267</f>
        <v>1147.701864</v>
      </c>
      <c r="AD272" s="42"/>
      <c r="AE272" s="42"/>
      <c r="AF272" s="42"/>
      <c r="AG272" s="42"/>
      <c r="AH272" s="407" t="s">
        <v>207</v>
      </c>
      <c r="AL272" s="410"/>
      <c r="AM272" s="409">
        <f>(AC272*0.3)+(S272*0.7)</f>
        <v>1264.76817</v>
      </c>
      <c r="AN272" s="42"/>
      <c r="AO272" s="42"/>
      <c r="AP272" s="42"/>
      <c r="AQ272" s="42"/>
    </row>
    <row r="273" ht="15.75" customHeight="1">
      <c r="A273" s="42"/>
      <c r="B273" s="42"/>
      <c r="C273" s="42"/>
      <c r="D273" s="42"/>
      <c r="E273" s="42"/>
      <c r="F273" s="42"/>
      <c r="G273" s="42"/>
      <c r="H273" s="42"/>
      <c r="I273" s="42"/>
      <c r="J273" s="42"/>
      <c r="K273" s="42"/>
      <c r="L273" s="42"/>
      <c r="M273" s="42"/>
      <c r="N273" s="42" t="s">
        <v>208</v>
      </c>
      <c r="O273" s="42"/>
      <c r="P273" s="42"/>
      <c r="Q273" s="42"/>
      <c r="R273" s="59"/>
      <c r="S273" s="411">
        <f>S272/J240-100%</f>
        <v>1.219344536</v>
      </c>
      <c r="T273" s="42"/>
      <c r="U273" s="42"/>
      <c r="V273" s="42"/>
      <c r="W273" s="42"/>
      <c r="X273" s="42" t="s">
        <v>208</v>
      </c>
      <c r="Y273" s="42"/>
      <c r="Z273" s="42"/>
      <c r="AA273" s="42"/>
      <c r="AB273" s="42"/>
      <c r="AC273" s="411">
        <f>AC272/J240-100%</f>
        <v>0.9370822524</v>
      </c>
      <c r="AD273" s="42"/>
      <c r="AE273" s="42"/>
      <c r="AF273" s="42"/>
      <c r="AG273" s="42"/>
      <c r="AH273" s="42" t="s">
        <v>208</v>
      </c>
      <c r="AI273" s="42"/>
      <c r="AJ273" s="42"/>
      <c r="AK273" s="42"/>
      <c r="AL273" s="42"/>
      <c r="AM273" s="411">
        <f>AM272/J240-100%</f>
        <v>1.134665851</v>
      </c>
      <c r="AN273" s="42"/>
      <c r="AO273" s="42"/>
      <c r="AP273" s="42"/>
      <c r="AQ273" s="42"/>
    </row>
    <row r="274" ht="15.75" customHeight="1">
      <c r="A274" s="42"/>
      <c r="B274" s="42"/>
      <c r="C274" s="42"/>
      <c r="D274" s="42"/>
      <c r="E274" s="42"/>
      <c r="F274" s="42"/>
      <c r="G274" s="42"/>
      <c r="H274" s="42"/>
      <c r="I274" s="42"/>
      <c r="J274" s="42"/>
      <c r="K274" s="42"/>
      <c r="L274" s="42"/>
      <c r="M274" s="42"/>
      <c r="N274" s="412" t="s">
        <v>209</v>
      </c>
      <c r="P274" s="413"/>
      <c r="Q274" s="413"/>
      <c r="R274" s="414"/>
      <c r="S274" s="415">
        <f>RRI(J260,J240,S272)</f>
        <v>0.2090227114</v>
      </c>
      <c r="T274" s="42"/>
      <c r="U274" s="42"/>
      <c r="V274" s="42"/>
      <c r="W274" s="42"/>
      <c r="X274" s="412" t="s">
        <v>209</v>
      </c>
      <c r="Z274" s="413"/>
      <c r="AA274" s="413"/>
      <c r="AB274" s="413"/>
      <c r="AC274" s="415">
        <f>RRI(J260,J240,AC272)</f>
        <v>0.1704923678</v>
      </c>
      <c r="AD274" s="42"/>
      <c r="AE274" s="42"/>
      <c r="AF274" s="42"/>
      <c r="AG274" s="42"/>
      <c r="AH274" s="412" t="s">
        <v>209</v>
      </c>
      <c r="AJ274" s="413"/>
      <c r="AK274" s="413"/>
      <c r="AL274" s="413"/>
      <c r="AM274" s="415">
        <f>RRI(J260,J240,AM272)</f>
        <v>0.1978760492</v>
      </c>
      <c r="AN274" s="42"/>
      <c r="AO274" s="42"/>
      <c r="AP274" s="42"/>
      <c r="AQ274" s="42"/>
    </row>
    <row r="275" ht="15.75" customHeight="1">
      <c r="A275" s="42"/>
      <c r="B275" s="42"/>
      <c r="C275" s="42"/>
      <c r="D275" s="42"/>
      <c r="E275" s="42"/>
      <c r="F275" s="42"/>
      <c r="G275" s="42"/>
      <c r="H275" s="42"/>
      <c r="I275" s="42"/>
      <c r="J275" s="42"/>
      <c r="K275" s="42"/>
      <c r="L275" s="42"/>
      <c r="M275" s="42"/>
      <c r="N275" s="42" t="s">
        <v>210</v>
      </c>
      <c r="O275" s="42"/>
      <c r="P275" s="42"/>
      <c r="Q275" s="42"/>
      <c r="R275" s="59"/>
      <c r="S275" s="416">
        <f>J249</f>
        <v>0.004542269251</v>
      </c>
      <c r="T275" s="42"/>
      <c r="U275" s="42"/>
      <c r="V275" s="42"/>
      <c r="W275" s="42"/>
      <c r="X275" s="42" t="s">
        <v>210</v>
      </c>
      <c r="Y275" s="42"/>
      <c r="Z275" s="42"/>
      <c r="AA275" s="42"/>
      <c r="AB275" s="42"/>
      <c r="AC275" s="416">
        <f>S275</f>
        <v>0.004542269251</v>
      </c>
      <c r="AD275" s="42"/>
      <c r="AE275" s="42"/>
      <c r="AF275" s="42"/>
      <c r="AG275" s="42"/>
      <c r="AH275" s="42" t="s">
        <v>210</v>
      </c>
      <c r="AI275" s="42"/>
      <c r="AJ275" s="42"/>
      <c r="AK275" s="42"/>
      <c r="AL275" s="42"/>
      <c r="AM275" s="416">
        <f>AC275</f>
        <v>0.004542269251</v>
      </c>
      <c r="AN275" s="42"/>
      <c r="AO275" s="42"/>
      <c r="AP275" s="42"/>
      <c r="AQ275" s="42"/>
    </row>
    <row r="276" ht="15.75" customHeight="1">
      <c r="A276" s="42"/>
      <c r="B276" s="42"/>
      <c r="C276" s="42"/>
      <c r="D276" s="42"/>
      <c r="E276" s="42"/>
      <c r="F276" s="42"/>
      <c r="G276" s="42"/>
      <c r="H276" s="42"/>
      <c r="I276" s="42"/>
      <c r="J276" s="42"/>
      <c r="K276" s="42"/>
      <c r="L276" s="42"/>
      <c r="M276" s="42"/>
      <c r="N276" s="360" t="s">
        <v>211</v>
      </c>
      <c r="O276" s="361"/>
      <c r="P276" s="361"/>
      <c r="Q276" s="361"/>
      <c r="R276" s="417"/>
      <c r="S276" s="418">
        <f>S274+S275</f>
        <v>0.2135649806</v>
      </c>
      <c r="T276" s="42"/>
      <c r="U276" s="42"/>
      <c r="V276" s="42"/>
      <c r="W276" s="42"/>
      <c r="X276" s="360" t="s">
        <v>211</v>
      </c>
      <c r="Y276" s="361"/>
      <c r="Z276" s="361"/>
      <c r="AA276" s="361"/>
      <c r="AB276" s="361"/>
      <c r="AC276" s="418">
        <f>AC274+AC275</f>
        <v>0.175034637</v>
      </c>
      <c r="AD276" s="42"/>
      <c r="AE276" s="42"/>
      <c r="AF276" s="42"/>
      <c r="AG276" s="42"/>
      <c r="AH276" s="360" t="s">
        <v>211</v>
      </c>
      <c r="AI276" s="361"/>
      <c r="AJ276" s="361"/>
      <c r="AK276" s="361"/>
      <c r="AL276" s="361"/>
      <c r="AM276" s="418">
        <f>AM274+AM275</f>
        <v>0.2024183185</v>
      </c>
      <c r="AN276" s="42"/>
      <c r="AO276" s="42"/>
      <c r="AP276" s="42"/>
      <c r="AQ276" s="42"/>
    </row>
    <row r="277" ht="15.75" customHeight="1">
      <c r="A277" s="42"/>
      <c r="B277" s="42"/>
      <c r="C277" s="42"/>
      <c r="D277" s="42"/>
      <c r="E277" s="42"/>
      <c r="F277" s="42"/>
      <c r="G277" s="42"/>
      <c r="H277" s="42"/>
      <c r="I277" s="42"/>
      <c r="J277" s="42"/>
      <c r="K277" s="42"/>
      <c r="L277" s="42"/>
      <c r="M277" s="42"/>
      <c r="N277" s="42" t="s">
        <v>239</v>
      </c>
      <c r="Q277" s="42"/>
      <c r="R277" s="59"/>
      <c r="S277" s="411">
        <f>S272/J254-100%</f>
        <v>1.19156574</v>
      </c>
      <c r="T277" s="42"/>
      <c r="U277" s="42"/>
      <c r="V277" s="42"/>
      <c r="W277" s="42"/>
      <c r="X277" s="42" t="s">
        <v>240</v>
      </c>
      <c r="AA277" s="42"/>
      <c r="AB277" s="42"/>
      <c r="AC277" s="411">
        <f>AC272/J254-100%</f>
        <v>0.9128364395</v>
      </c>
      <c r="AD277" s="42"/>
      <c r="AE277" s="42"/>
      <c r="AF277" s="42"/>
      <c r="AG277" s="42"/>
      <c r="AH277" s="42" t="s">
        <v>241</v>
      </c>
      <c r="AK277" s="42"/>
      <c r="AL277" s="42"/>
      <c r="AM277" s="411">
        <f>AM272/J254-100%</f>
        <v>1.10794695</v>
      </c>
      <c r="AN277" s="42"/>
      <c r="AO277" s="42"/>
      <c r="AP277" s="42"/>
      <c r="AQ277" s="42"/>
    </row>
    <row r="278" ht="15.75" customHeight="1">
      <c r="A278" s="42"/>
      <c r="B278" s="42"/>
      <c r="C278" s="42"/>
      <c r="D278" s="42"/>
      <c r="E278" s="42"/>
      <c r="F278" s="42"/>
      <c r="G278" s="42"/>
      <c r="H278" s="42"/>
      <c r="I278" s="42"/>
      <c r="J278" s="42"/>
      <c r="K278" s="42"/>
      <c r="L278" s="42"/>
      <c r="M278" s="42"/>
      <c r="N278" s="419" t="s">
        <v>215</v>
      </c>
      <c r="P278" s="420"/>
      <c r="Q278" s="420"/>
      <c r="R278" s="421"/>
      <c r="S278" s="422">
        <f>RRI(J260,J254,S272)</f>
        <v>0.205402324</v>
      </c>
      <c r="T278" s="42"/>
      <c r="U278" s="42"/>
      <c r="V278" s="42"/>
      <c r="W278" s="42"/>
      <c r="X278" s="419" t="s">
        <v>215</v>
      </c>
      <c r="Z278" s="420"/>
      <c r="AA278" s="420"/>
      <c r="AB278" s="420"/>
      <c r="AC278" s="422">
        <f>RRI(J260,J254,AC272)</f>
        <v>0.1669873585</v>
      </c>
      <c r="AD278" s="42"/>
      <c r="AE278" s="42"/>
      <c r="AF278" s="42"/>
      <c r="AG278" s="42"/>
      <c r="AH278" s="419" t="s">
        <v>215</v>
      </c>
      <c r="AJ278" s="420"/>
      <c r="AK278" s="420"/>
      <c r="AL278" s="420"/>
      <c r="AM278" s="422">
        <f>RRI(J260,J254,AM272)</f>
        <v>0.1942890402</v>
      </c>
      <c r="AN278" s="42"/>
      <c r="AO278" s="42"/>
      <c r="AP278" s="42"/>
      <c r="AQ278" s="42"/>
    </row>
    <row r="279" ht="15.75" customHeight="1">
      <c r="A279" s="42"/>
      <c r="B279" s="42"/>
      <c r="C279" s="42"/>
      <c r="D279" s="42"/>
      <c r="E279" s="42"/>
      <c r="F279" s="42"/>
      <c r="G279" s="42"/>
      <c r="H279" s="42"/>
      <c r="I279" s="42"/>
      <c r="J279" s="42"/>
      <c r="K279" s="42"/>
      <c r="L279" s="42"/>
      <c r="M279" s="42"/>
      <c r="N279" s="42" t="s">
        <v>210</v>
      </c>
      <c r="O279" s="42"/>
      <c r="P279" s="42"/>
      <c r="Q279" s="42"/>
      <c r="R279" s="423"/>
      <c r="S279" s="416">
        <f>J249</f>
        <v>0.004542269251</v>
      </c>
      <c r="T279" s="42"/>
      <c r="U279" s="42"/>
      <c r="V279" s="42"/>
      <c r="W279" s="42"/>
      <c r="X279" s="42" t="s">
        <v>210</v>
      </c>
      <c r="Y279" s="42"/>
      <c r="Z279" s="42"/>
      <c r="AA279" s="42"/>
      <c r="AB279" s="42"/>
      <c r="AC279" s="416">
        <f>S279</f>
        <v>0.004542269251</v>
      </c>
      <c r="AD279" s="42"/>
      <c r="AE279" s="42"/>
      <c r="AF279" s="42"/>
      <c r="AG279" s="42"/>
      <c r="AH279" s="42" t="s">
        <v>210</v>
      </c>
      <c r="AI279" s="42"/>
      <c r="AJ279" s="42"/>
      <c r="AK279" s="42"/>
      <c r="AL279" s="42"/>
      <c r="AM279" s="416">
        <f>AC279</f>
        <v>0.004542269251</v>
      </c>
      <c r="AN279" s="42"/>
      <c r="AO279" s="42"/>
      <c r="AP279" s="42"/>
      <c r="AQ279" s="42"/>
    </row>
    <row r="280" ht="15.75" customHeight="1">
      <c r="A280" s="42"/>
      <c r="B280" s="42"/>
      <c r="C280" s="42"/>
      <c r="D280" s="42"/>
      <c r="E280" s="42"/>
      <c r="F280" s="42"/>
      <c r="G280" s="42"/>
      <c r="H280" s="42"/>
      <c r="I280" s="42"/>
      <c r="J280" s="42"/>
      <c r="K280" s="42"/>
      <c r="L280" s="42"/>
      <c r="M280" s="42"/>
      <c r="N280" s="360" t="s">
        <v>211</v>
      </c>
      <c r="O280" s="361"/>
      <c r="P280" s="361"/>
      <c r="Q280" s="361"/>
      <c r="R280" s="424"/>
      <c r="S280" s="422">
        <f>S278+S279</f>
        <v>0.2099445933</v>
      </c>
      <c r="T280" s="42"/>
      <c r="U280" s="42"/>
      <c r="V280" s="42"/>
      <c r="W280" s="42"/>
      <c r="X280" s="360" t="s">
        <v>211</v>
      </c>
      <c r="Y280" s="361"/>
      <c r="Z280" s="361"/>
      <c r="AA280" s="361"/>
      <c r="AB280" s="361"/>
      <c r="AC280" s="422">
        <f>AC278+AC279</f>
        <v>0.1715296278</v>
      </c>
      <c r="AD280" s="42"/>
      <c r="AE280" s="42"/>
      <c r="AF280" s="42"/>
      <c r="AG280" s="42"/>
      <c r="AH280" s="360" t="s">
        <v>211</v>
      </c>
      <c r="AI280" s="361"/>
      <c r="AJ280" s="361"/>
      <c r="AK280" s="361"/>
      <c r="AL280" s="361"/>
      <c r="AM280" s="422">
        <f>AM278+AM279</f>
        <v>0.1988313095</v>
      </c>
      <c r="AN280" s="42"/>
      <c r="AO280" s="42"/>
      <c r="AP280" s="42"/>
      <c r="AQ280" s="42"/>
    </row>
    <row r="281" ht="15.75" customHeight="1">
      <c r="A281" s="42"/>
      <c r="B281" s="42"/>
      <c r="C281" s="42"/>
      <c r="D281" s="42"/>
      <c r="E281" s="42"/>
      <c r="F281" s="42"/>
      <c r="G281" s="42"/>
      <c r="H281" s="42"/>
      <c r="I281" s="42"/>
      <c r="J281" s="42"/>
      <c r="K281" s="42"/>
      <c r="L281" s="42"/>
      <c r="M281" s="42"/>
      <c r="N281" s="42"/>
      <c r="O281" s="42"/>
      <c r="P281" s="42"/>
      <c r="Q281" s="42"/>
      <c r="R281" s="229"/>
      <c r="S281" s="423"/>
      <c r="T281" s="42"/>
      <c r="U281" s="42"/>
      <c r="V281" s="42"/>
      <c r="W281" s="42"/>
      <c r="X281" s="42"/>
      <c r="Y281" s="42"/>
      <c r="Z281" s="42"/>
      <c r="AA281" s="42"/>
      <c r="AB281" s="42"/>
      <c r="AC281" s="423"/>
      <c r="AD281" s="42"/>
      <c r="AE281" s="42"/>
      <c r="AF281" s="42"/>
      <c r="AG281" s="42"/>
      <c r="AH281" s="42"/>
      <c r="AI281" s="42"/>
      <c r="AJ281" s="42"/>
      <c r="AK281" s="42"/>
      <c r="AL281" s="42"/>
      <c r="AM281" s="423"/>
      <c r="AN281" s="42"/>
      <c r="AO281" s="42"/>
      <c r="AP281" s="42"/>
      <c r="AQ281" s="42"/>
    </row>
    <row r="282" ht="15.75" customHeight="1">
      <c r="A282" s="42"/>
      <c r="B282" s="42"/>
      <c r="C282" s="42"/>
      <c r="D282" s="42"/>
      <c r="E282" s="42"/>
      <c r="F282" s="42"/>
      <c r="G282" s="42"/>
      <c r="H282" s="42"/>
      <c r="I282" s="42"/>
      <c r="J282" s="42"/>
      <c r="K282" s="42"/>
      <c r="L282" s="42"/>
      <c r="M282" s="42"/>
      <c r="N282" s="42"/>
      <c r="O282" s="42"/>
      <c r="P282" s="42"/>
      <c r="Q282" s="42"/>
      <c r="R282" s="59"/>
      <c r="S282" s="423"/>
      <c r="T282" s="42"/>
      <c r="U282" s="42"/>
      <c r="V282" s="42"/>
      <c r="W282" s="42"/>
      <c r="X282" s="42"/>
      <c r="Y282" s="42"/>
      <c r="Z282" s="42"/>
      <c r="AA282" s="42"/>
      <c r="AB282" s="42"/>
      <c r="AC282" s="423"/>
      <c r="AD282" s="42"/>
      <c r="AE282" s="42"/>
      <c r="AF282" s="42"/>
      <c r="AG282" s="425"/>
      <c r="AH282" s="426"/>
      <c r="AI282" s="426"/>
      <c r="AJ282" s="426"/>
      <c r="AK282" s="426"/>
      <c r="AL282" s="426"/>
      <c r="AM282" s="427"/>
      <c r="AN282" s="428"/>
      <c r="AO282" s="42"/>
      <c r="AP282" s="42"/>
      <c r="AQ282" s="42"/>
    </row>
    <row r="283" ht="15.75" customHeight="1">
      <c r="A283" s="42"/>
      <c r="B283" s="42"/>
      <c r="C283" s="42"/>
      <c r="D283" s="42"/>
      <c r="E283" s="42"/>
      <c r="F283" s="42"/>
      <c r="G283" s="42"/>
      <c r="H283" s="42"/>
      <c r="I283" s="42"/>
      <c r="J283" s="42"/>
      <c r="K283" s="42"/>
      <c r="L283" s="42"/>
      <c r="M283" s="42"/>
      <c r="N283" s="429" t="s">
        <v>216</v>
      </c>
      <c r="S283" s="430">
        <f>S259*S268</f>
        <v>1117.698527</v>
      </c>
      <c r="T283" s="42"/>
      <c r="U283" s="42"/>
      <c r="V283" s="42"/>
      <c r="W283" s="42"/>
      <c r="X283" s="429" t="s">
        <v>216</v>
      </c>
      <c r="AC283" s="430">
        <f>AC259*AC268</f>
        <v>975.5465842</v>
      </c>
      <c r="AD283" s="42"/>
      <c r="AE283" s="42"/>
      <c r="AF283" s="42"/>
      <c r="AG283" s="431"/>
      <c r="AH283" s="432" t="s">
        <v>216</v>
      </c>
      <c r="AI283" s="25"/>
      <c r="AJ283" s="25"/>
      <c r="AK283" s="25"/>
      <c r="AL283" s="25"/>
      <c r="AM283" s="433">
        <f>(AC283*0.3)+(S283*0.7)</f>
        <v>1075.052944</v>
      </c>
      <c r="AN283" s="434"/>
      <c r="AO283" s="42"/>
      <c r="AP283" s="42"/>
      <c r="AQ283" s="42"/>
    </row>
    <row r="284" ht="15.75" customHeight="1">
      <c r="A284" s="42"/>
      <c r="B284" s="42"/>
      <c r="C284" s="42"/>
      <c r="D284" s="42"/>
      <c r="E284" s="42"/>
      <c r="F284" s="42"/>
      <c r="G284" s="42"/>
      <c r="H284" s="42"/>
      <c r="I284" s="42"/>
      <c r="J284" s="42"/>
      <c r="K284" s="42"/>
      <c r="L284" s="42"/>
      <c r="M284" s="42"/>
      <c r="N284" s="42" t="s">
        <v>208</v>
      </c>
      <c r="O284" s="42"/>
      <c r="P284" s="42"/>
      <c r="Q284" s="42"/>
      <c r="R284" s="59"/>
      <c r="S284" s="416">
        <f>S283/J240-100%</f>
        <v>0.8864428556</v>
      </c>
      <c r="T284" s="42"/>
      <c r="U284" s="42"/>
      <c r="V284" s="42"/>
      <c r="W284" s="42"/>
      <c r="X284" s="42" t="s">
        <v>208</v>
      </c>
      <c r="Y284" s="42"/>
      <c r="Z284" s="42"/>
      <c r="AA284" s="42"/>
      <c r="AB284" s="42"/>
      <c r="AC284" s="416">
        <f>AC283/J240-100%</f>
        <v>0.6465199145</v>
      </c>
      <c r="AD284" s="42"/>
      <c r="AE284" s="42"/>
      <c r="AF284" s="42"/>
      <c r="AG284" s="431"/>
      <c r="AH284" s="250" t="s">
        <v>208</v>
      </c>
      <c r="AI284" s="42"/>
      <c r="AJ284" s="42"/>
      <c r="AK284" s="42"/>
      <c r="AL284" s="42"/>
      <c r="AM284" s="435">
        <f>AM283/J240-100%</f>
        <v>0.8144659733</v>
      </c>
      <c r="AN284" s="434"/>
      <c r="AO284" s="42"/>
      <c r="AP284" s="42"/>
      <c r="AQ284" s="42"/>
    </row>
    <row r="285" ht="15.75" customHeight="1">
      <c r="A285" s="42"/>
      <c r="B285" s="42"/>
      <c r="C285" s="42"/>
      <c r="D285" s="42"/>
      <c r="E285" s="42"/>
      <c r="F285" s="42"/>
      <c r="G285" s="42"/>
      <c r="H285" s="42"/>
      <c r="I285" s="42"/>
      <c r="J285" s="42"/>
      <c r="K285" s="42"/>
      <c r="L285" s="42"/>
      <c r="M285" s="42"/>
      <c r="N285" s="412" t="s">
        <v>209</v>
      </c>
      <c r="P285" s="413"/>
      <c r="Q285" s="413"/>
      <c r="R285" s="413"/>
      <c r="S285" s="436">
        <f>RRI(J260,J240,S283)</f>
        <v>0.1631331711</v>
      </c>
      <c r="T285" s="42"/>
      <c r="U285" s="42"/>
      <c r="V285" s="42"/>
      <c r="W285" s="42"/>
      <c r="X285" s="412" t="s">
        <v>209</v>
      </c>
      <c r="Z285" s="413"/>
      <c r="AA285" s="413"/>
      <c r="AB285" s="413"/>
      <c r="AC285" s="436">
        <f>RRI(4,J240,AC283)</f>
        <v>0.1327700214</v>
      </c>
      <c r="AD285" s="42"/>
      <c r="AE285" s="42"/>
      <c r="AF285" s="42"/>
      <c r="AG285" s="431"/>
      <c r="AH285" s="437" t="s">
        <v>209</v>
      </c>
      <c r="AJ285" s="42"/>
      <c r="AK285" s="42"/>
      <c r="AL285" s="42"/>
      <c r="AM285" s="438">
        <f>RRI(J260,J240,AM283)</f>
        <v>0.1524095905</v>
      </c>
      <c r="AN285" s="434"/>
      <c r="AO285" s="42"/>
      <c r="AP285" s="42"/>
      <c r="AQ285" s="42"/>
    </row>
    <row r="286" ht="15.75" customHeight="1">
      <c r="A286" s="42"/>
      <c r="B286" s="42"/>
      <c r="C286" s="42"/>
      <c r="D286" s="42"/>
      <c r="E286" s="42"/>
      <c r="F286" s="42"/>
      <c r="G286" s="42"/>
      <c r="H286" s="42"/>
      <c r="I286" s="42"/>
      <c r="J286" s="42"/>
      <c r="K286" s="42"/>
      <c r="L286" s="42"/>
      <c r="M286" s="42"/>
      <c r="N286" s="42" t="s">
        <v>210</v>
      </c>
      <c r="O286" s="42"/>
      <c r="P286" s="42"/>
      <c r="Q286" s="42"/>
      <c r="R286" s="59"/>
      <c r="S286" s="416">
        <f>J249</f>
        <v>0.004542269251</v>
      </c>
      <c r="T286" s="42"/>
      <c r="U286" s="42"/>
      <c r="V286" s="42"/>
      <c r="W286" s="42"/>
      <c r="X286" s="42" t="s">
        <v>210</v>
      </c>
      <c r="Y286" s="42"/>
      <c r="Z286" s="42"/>
      <c r="AA286" s="42"/>
      <c r="AB286" s="42"/>
      <c r="AC286" s="416">
        <f>S286</f>
        <v>0.004542269251</v>
      </c>
      <c r="AD286" s="42"/>
      <c r="AE286" s="42"/>
      <c r="AF286" s="42"/>
      <c r="AG286" s="431"/>
      <c r="AH286" s="250" t="s">
        <v>210</v>
      </c>
      <c r="AI286" s="42"/>
      <c r="AJ286" s="42"/>
      <c r="AK286" s="42"/>
      <c r="AL286" s="42"/>
      <c r="AM286" s="435">
        <f>AC286</f>
        <v>0.004542269251</v>
      </c>
      <c r="AN286" s="434"/>
      <c r="AO286" s="42"/>
      <c r="AP286" s="42"/>
      <c r="AQ286" s="42"/>
    </row>
    <row r="287" ht="15.75" customHeight="1">
      <c r="A287" s="42"/>
      <c r="B287" s="42"/>
      <c r="C287" s="42"/>
      <c r="D287" s="42"/>
      <c r="E287" s="42"/>
      <c r="F287" s="42"/>
      <c r="G287" s="42"/>
      <c r="H287" s="42"/>
      <c r="I287" s="42"/>
      <c r="J287" s="42"/>
      <c r="K287" s="42"/>
      <c r="L287" s="42"/>
      <c r="M287" s="42"/>
      <c r="N287" s="360" t="s">
        <v>211</v>
      </c>
      <c r="O287" s="361"/>
      <c r="P287" s="361"/>
      <c r="Q287" s="361"/>
      <c r="R287" s="417"/>
      <c r="S287" s="415">
        <f>S285+S286</f>
        <v>0.1676754403</v>
      </c>
      <c r="T287" s="42"/>
      <c r="U287" s="42"/>
      <c r="V287" s="42"/>
      <c r="W287" s="42"/>
      <c r="X287" s="360" t="s">
        <v>211</v>
      </c>
      <c r="Y287" s="361"/>
      <c r="Z287" s="361"/>
      <c r="AA287" s="361"/>
      <c r="AB287" s="361"/>
      <c r="AC287" s="415">
        <f>AC285+AC286</f>
        <v>0.1373122907</v>
      </c>
      <c r="AD287" s="42"/>
      <c r="AE287" s="42"/>
      <c r="AF287" s="42"/>
      <c r="AG287" s="431"/>
      <c r="AH287" s="439" t="s">
        <v>211</v>
      </c>
      <c r="AI287" s="440"/>
      <c r="AJ287" s="440"/>
      <c r="AK287" s="440"/>
      <c r="AL287" s="440"/>
      <c r="AM287" s="441">
        <f>AM285+AM286</f>
        <v>0.1569518597</v>
      </c>
      <c r="AN287" s="434"/>
      <c r="AO287" s="42"/>
      <c r="AP287" s="42"/>
      <c r="AQ287" s="42"/>
    </row>
    <row r="288" ht="15.75" customHeight="1">
      <c r="A288" s="42"/>
      <c r="B288" s="42"/>
      <c r="C288" s="42"/>
      <c r="D288" s="42"/>
      <c r="E288" s="42"/>
      <c r="F288" s="42"/>
      <c r="G288" s="42"/>
      <c r="H288" s="42"/>
      <c r="I288" s="42"/>
      <c r="J288" s="42"/>
      <c r="K288" s="42"/>
      <c r="L288" s="42"/>
      <c r="M288" s="42"/>
      <c r="N288" s="42" t="s">
        <v>242</v>
      </c>
      <c r="Q288" s="42"/>
      <c r="R288" s="59"/>
      <c r="S288" s="442">
        <f>S283/J254-100%</f>
        <v>0.8628308792</v>
      </c>
      <c r="T288" s="42"/>
      <c r="U288" s="42"/>
      <c r="V288" s="42"/>
      <c r="W288" s="42"/>
      <c r="X288" s="42" t="s">
        <v>243</v>
      </c>
      <c r="AA288" s="42"/>
      <c r="AB288" s="42"/>
      <c r="AC288" s="442">
        <f>AC283/J254-100%</f>
        <v>0.6259109736</v>
      </c>
      <c r="AD288" s="42"/>
      <c r="AE288" s="42"/>
      <c r="AF288" s="42"/>
      <c r="AG288" s="431"/>
      <c r="AH288" s="250" t="s">
        <v>244</v>
      </c>
      <c r="AK288" s="42"/>
      <c r="AL288" s="42"/>
      <c r="AM288" s="443">
        <f>AM283/J254-100%</f>
        <v>0.7917549075</v>
      </c>
      <c r="AN288" s="434"/>
      <c r="AO288" s="42"/>
      <c r="AP288" s="42"/>
      <c r="AQ288" s="42"/>
    </row>
    <row r="289" ht="15.75" customHeight="1">
      <c r="A289" s="42"/>
      <c r="B289" s="42"/>
      <c r="C289" s="42"/>
      <c r="D289" s="42"/>
      <c r="E289" s="42"/>
      <c r="F289" s="42"/>
      <c r="G289" s="42"/>
      <c r="H289" s="42"/>
      <c r="I289" s="42"/>
      <c r="J289" s="42"/>
      <c r="K289" s="42"/>
      <c r="L289" s="42"/>
      <c r="M289" s="42"/>
      <c r="N289" s="419" t="s">
        <v>215</v>
      </c>
      <c r="P289" s="420"/>
      <c r="Q289" s="420"/>
      <c r="R289" s="421"/>
      <c r="S289" s="436">
        <f>RRI(J260,J254,S283)</f>
        <v>0.1596501988</v>
      </c>
      <c r="T289" s="42"/>
      <c r="U289" s="42"/>
      <c r="V289" s="42"/>
      <c r="W289" s="42"/>
      <c r="X289" s="419" t="s">
        <v>215</v>
      </c>
      <c r="Z289" s="420"/>
      <c r="AA289" s="420"/>
      <c r="AB289" s="420"/>
      <c r="AC289" s="436">
        <f>RRI(J260,J254,AC283)</f>
        <v>0.1226933077</v>
      </c>
      <c r="AD289" s="42"/>
      <c r="AE289" s="42"/>
      <c r="AF289" s="42"/>
      <c r="AG289" s="431"/>
      <c r="AH289" s="437" t="s">
        <v>215</v>
      </c>
      <c r="AJ289" s="42"/>
      <c r="AK289" s="42"/>
      <c r="AL289" s="42"/>
      <c r="AM289" s="438">
        <f>RRI(J260,J254,AM283)</f>
        <v>0.1489587296</v>
      </c>
      <c r="AN289" s="434"/>
      <c r="AO289" s="42"/>
      <c r="AP289" s="42"/>
      <c r="AQ289" s="42"/>
    </row>
    <row r="290" ht="15.75" customHeight="1">
      <c r="A290" s="42"/>
      <c r="B290" s="42"/>
      <c r="C290" s="42"/>
      <c r="D290" s="42"/>
      <c r="E290" s="42"/>
      <c r="F290" s="42"/>
      <c r="G290" s="42"/>
      <c r="H290" s="42"/>
      <c r="I290" s="42"/>
      <c r="J290" s="42"/>
      <c r="K290" s="42"/>
      <c r="L290" s="42"/>
      <c r="M290" s="42"/>
      <c r="N290" s="42" t="s">
        <v>210</v>
      </c>
      <c r="O290" s="42"/>
      <c r="P290" s="42"/>
      <c r="Q290" s="42"/>
      <c r="R290" s="59"/>
      <c r="S290" s="416">
        <f>J249</f>
        <v>0.004542269251</v>
      </c>
      <c r="T290" s="42"/>
      <c r="U290" s="42"/>
      <c r="V290" s="42"/>
      <c r="W290" s="42"/>
      <c r="X290" s="42" t="s">
        <v>210</v>
      </c>
      <c r="Y290" s="42"/>
      <c r="Z290" s="42"/>
      <c r="AA290" s="42"/>
      <c r="AB290" s="42"/>
      <c r="AC290" s="416">
        <f>S290</f>
        <v>0.004542269251</v>
      </c>
      <c r="AD290" s="42"/>
      <c r="AE290" s="42"/>
      <c r="AF290" s="42"/>
      <c r="AG290" s="431"/>
      <c r="AH290" s="250" t="s">
        <v>210</v>
      </c>
      <c r="AI290" s="42"/>
      <c r="AJ290" s="42"/>
      <c r="AK290" s="42"/>
      <c r="AL290" s="42"/>
      <c r="AM290" s="435">
        <f>AC290</f>
        <v>0.004542269251</v>
      </c>
      <c r="AN290" s="434"/>
      <c r="AO290" s="42"/>
      <c r="AP290" s="42"/>
      <c r="AQ290" s="42"/>
    </row>
    <row r="291" ht="15.75" customHeight="1">
      <c r="A291" s="42"/>
      <c r="B291" s="42"/>
      <c r="C291" s="42"/>
      <c r="D291" s="42"/>
      <c r="E291" s="42"/>
      <c r="F291" s="42"/>
      <c r="G291" s="42"/>
      <c r="H291" s="42"/>
      <c r="I291" s="42"/>
      <c r="J291" s="42"/>
      <c r="K291" s="42"/>
      <c r="L291" s="42"/>
      <c r="M291" s="42"/>
      <c r="N291" s="360" t="s">
        <v>211</v>
      </c>
      <c r="O291" s="361"/>
      <c r="P291" s="361"/>
      <c r="Q291" s="361"/>
      <c r="R291" s="444"/>
      <c r="S291" s="418">
        <f>S289+S290</f>
        <v>0.164192468</v>
      </c>
      <c r="T291" s="42"/>
      <c r="U291" s="42"/>
      <c r="V291" s="42"/>
      <c r="W291" s="42"/>
      <c r="X291" s="360" t="s">
        <v>211</v>
      </c>
      <c r="Y291" s="361"/>
      <c r="Z291" s="361"/>
      <c r="AA291" s="361"/>
      <c r="AB291" s="361"/>
      <c r="AC291" s="418">
        <f>AC289+AC290</f>
        <v>0.127235577</v>
      </c>
      <c r="AD291" s="42"/>
      <c r="AE291" s="42"/>
      <c r="AF291" s="42"/>
      <c r="AG291" s="431"/>
      <c r="AH291" s="445" t="s">
        <v>211</v>
      </c>
      <c r="AI291" s="446"/>
      <c r="AJ291" s="446"/>
      <c r="AK291" s="446"/>
      <c r="AL291" s="446"/>
      <c r="AM291" s="447">
        <f>AM289+AM290</f>
        <v>0.1535009989</v>
      </c>
      <c r="AN291" s="434"/>
      <c r="AO291" s="42"/>
      <c r="AP291" s="42"/>
      <c r="AQ291" s="42"/>
    </row>
    <row r="292" ht="15.75" customHeight="1">
      <c r="A292" s="42"/>
      <c r="B292" s="42"/>
      <c r="C292" s="42"/>
      <c r="D292" s="42"/>
      <c r="E292" s="42"/>
      <c r="F292" s="42"/>
      <c r="G292" s="42"/>
      <c r="H292" s="42"/>
      <c r="I292" s="42"/>
      <c r="J292" s="42"/>
      <c r="K292" s="42"/>
      <c r="L292" s="42"/>
      <c r="M292" s="42"/>
      <c r="N292" s="42"/>
      <c r="O292" s="42"/>
      <c r="P292" s="42"/>
      <c r="Q292" s="42"/>
      <c r="R292" s="229"/>
      <c r="S292" s="59"/>
      <c r="T292" s="42"/>
      <c r="U292" s="42"/>
      <c r="V292" s="42"/>
      <c r="W292" s="42"/>
      <c r="X292" s="42"/>
      <c r="Y292" s="42"/>
      <c r="Z292" s="42"/>
      <c r="AA292" s="42"/>
      <c r="AB292" s="42"/>
      <c r="AC292" s="59"/>
      <c r="AD292" s="42"/>
      <c r="AE292" s="42"/>
      <c r="AF292" s="42"/>
      <c r="AG292" s="431"/>
      <c r="AH292" s="42"/>
      <c r="AI292" s="42"/>
      <c r="AJ292" s="42"/>
      <c r="AK292" s="42"/>
      <c r="AL292" s="42"/>
      <c r="AM292" s="59"/>
      <c r="AN292" s="434"/>
      <c r="AO292" s="42"/>
      <c r="AP292" s="42"/>
      <c r="AQ292" s="42"/>
    </row>
    <row r="293" ht="15.75" customHeight="1">
      <c r="A293" s="42"/>
      <c r="B293" s="42"/>
      <c r="C293" s="42"/>
      <c r="D293" s="42"/>
      <c r="E293" s="42"/>
      <c r="F293" s="42"/>
      <c r="G293" s="42"/>
      <c r="H293" s="42"/>
      <c r="I293" s="42"/>
      <c r="J293" s="42"/>
      <c r="K293" s="42"/>
      <c r="L293" s="42"/>
      <c r="M293" s="42"/>
      <c r="N293" s="42"/>
      <c r="O293" s="42"/>
      <c r="P293" s="42"/>
      <c r="Q293" s="42"/>
      <c r="R293" s="59"/>
      <c r="S293" s="229"/>
      <c r="T293" s="42"/>
      <c r="U293" s="42"/>
      <c r="V293" s="42"/>
      <c r="W293" s="42"/>
      <c r="X293" s="42"/>
      <c r="Y293" s="42"/>
      <c r="Z293" s="42"/>
      <c r="AA293" s="42"/>
      <c r="AB293" s="42"/>
      <c r="AC293" s="229"/>
      <c r="AD293" s="42"/>
      <c r="AE293" s="42"/>
      <c r="AF293" s="42"/>
      <c r="AG293" s="431"/>
      <c r="AH293" s="42"/>
      <c r="AI293" s="42"/>
      <c r="AJ293" s="42"/>
      <c r="AK293" s="42"/>
      <c r="AL293" s="42"/>
      <c r="AM293" s="229"/>
      <c r="AN293" s="434"/>
      <c r="AO293" s="42"/>
      <c r="AP293" s="42"/>
      <c r="AQ293" s="42"/>
    </row>
    <row r="294" ht="15.75" customHeight="1">
      <c r="A294" s="42"/>
      <c r="B294" s="42"/>
      <c r="C294" s="42"/>
      <c r="M294" s="42"/>
      <c r="N294" s="432" t="s">
        <v>220</v>
      </c>
      <c r="O294" s="25"/>
      <c r="P294" s="25"/>
      <c r="Q294" s="25"/>
      <c r="R294" s="25"/>
      <c r="S294" s="448">
        <f>S259*S269</f>
        <v>1051.951555</v>
      </c>
      <c r="T294" s="42"/>
      <c r="U294" s="42"/>
      <c r="V294" s="42"/>
      <c r="W294" s="42"/>
      <c r="X294" s="432" t="s">
        <v>220</v>
      </c>
      <c r="Y294" s="25"/>
      <c r="Z294" s="25"/>
      <c r="AA294" s="25"/>
      <c r="AB294" s="25"/>
      <c r="AC294" s="448">
        <f>AC259*AC269</f>
        <v>918.161491</v>
      </c>
      <c r="AD294" s="42"/>
      <c r="AE294" s="42"/>
      <c r="AF294" s="42"/>
      <c r="AG294" s="431"/>
      <c r="AH294" s="432" t="s">
        <v>220</v>
      </c>
      <c r="AI294" s="25"/>
      <c r="AJ294" s="25"/>
      <c r="AK294" s="25"/>
      <c r="AL294" s="25"/>
      <c r="AM294" s="433">
        <f>(AC294*0.3)+(S294*0.7)</f>
        <v>1011.814536</v>
      </c>
      <c r="AN294" s="434"/>
      <c r="AO294" s="42"/>
      <c r="AP294" s="42"/>
      <c r="AQ294" s="42"/>
    </row>
    <row r="295" ht="15.75" customHeight="1">
      <c r="A295" s="42"/>
      <c r="B295" s="42"/>
      <c r="C295" s="42"/>
      <c r="D295" s="42"/>
      <c r="E295" s="42"/>
      <c r="F295" s="42"/>
      <c r="G295" s="42"/>
      <c r="H295" s="42"/>
      <c r="I295" s="42"/>
      <c r="J295" s="42"/>
      <c r="K295" s="42"/>
      <c r="L295" s="42"/>
      <c r="M295" s="42"/>
      <c r="N295" s="250" t="s">
        <v>208</v>
      </c>
      <c r="O295" s="42"/>
      <c r="P295" s="42"/>
      <c r="Q295" s="42"/>
      <c r="R295" s="59"/>
      <c r="S295" s="435">
        <f>S294/J240-100%</f>
        <v>0.7754756288</v>
      </c>
      <c r="T295" s="42"/>
      <c r="U295" s="42"/>
      <c r="V295" s="42"/>
      <c r="W295" s="42"/>
      <c r="X295" s="250" t="s">
        <v>208</v>
      </c>
      <c r="Y295" s="42"/>
      <c r="Z295" s="42"/>
      <c r="AA295" s="42"/>
      <c r="AB295" s="42"/>
      <c r="AC295" s="435">
        <f>AC294/J240-100%</f>
        <v>0.5496658019</v>
      </c>
      <c r="AD295" s="42"/>
      <c r="AE295" s="42"/>
      <c r="AF295" s="42"/>
      <c r="AG295" s="431"/>
      <c r="AH295" s="250" t="s">
        <v>208</v>
      </c>
      <c r="AI295" s="42"/>
      <c r="AJ295" s="42"/>
      <c r="AK295" s="42"/>
      <c r="AL295" s="42"/>
      <c r="AM295" s="435">
        <f>AM294/J240-100%</f>
        <v>0.7077326807</v>
      </c>
      <c r="AN295" s="434"/>
      <c r="AO295" s="42"/>
      <c r="AP295" s="42"/>
      <c r="AQ295" s="42"/>
    </row>
    <row r="296" ht="15.75" customHeight="1">
      <c r="A296" s="42"/>
      <c r="B296" s="42"/>
      <c r="C296" s="42"/>
      <c r="D296" s="42"/>
      <c r="E296" s="42"/>
      <c r="F296" s="42"/>
      <c r="G296" s="42"/>
      <c r="H296" s="42"/>
      <c r="I296" s="42"/>
      <c r="J296" s="42"/>
      <c r="K296" s="42"/>
      <c r="L296" s="42"/>
      <c r="M296" s="42"/>
      <c r="N296" s="449" t="s">
        <v>209</v>
      </c>
      <c r="P296" s="413"/>
      <c r="Q296" s="413"/>
      <c r="R296" s="413"/>
      <c r="S296" s="438">
        <f>RRI(J260,J240,S294)</f>
        <v>0.1464645925</v>
      </c>
      <c r="T296" s="42"/>
      <c r="U296" s="42"/>
      <c r="V296" s="42"/>
      <c r="W296" s="42"/>
      <c r="X296" s="449" t="s">
        <v>209</v>
      </c>
      <c r="Z296" s="413"/>
      <c r="AA296" s="413"/>
      <c r="AB296" s="413"/>
      <c r="AC296" s="438">
        <f>RRI(J260,J240,AC294)</f>
        <v>0.1099279136</v>
      </c>
      <c r="AD296" s="42"/>
      <c r="AE296" s="42"/>
      <c r="AF296" s="42"/>
      <c r="AG296" s="431"/>
      <c r="AH296" s="437" t="s">
        <v>209</v>
      </c>
      <c r="AJ296" s="42"/>
      <c r="AK296" s="42"/>
      <c r="AL296" s="42"/>
      <c r="AM296" s="438">
        <f>RRI(J260,J240,AM294)</f>
        <v>0.135894689</v>
      </c>
      <c r="AN296" s="434"/>
      <c r="AO296" s="42"/>
      <c r="AP296" s="42"/>
      <c r="AQ296" s="42"/>
    </row>
    <row r="297" ht="15.75" customHeight="1">
      <c r="A297" s="42"/>
      <c r="B297" s="42"/>
      <c r="C297" s="42"/>
      <c r="D297" s="42"/>
      <c r="E297" s="42"/>
      <c r="F297" s="42"/>
      <c r="G297" s="42"/>
      <c r="H297" s="42"/>
      <c r="I297" s="42"/>
      <c r="J297" s="42"/>
      <c r="K297" s="42"/>
      <c r="L297" s="42"/>
      <c r="M297" s="42"/>
      <c r="N297" s="250" t="s">
        <v>210</v>
      </c>
      <c r="O297" s="42"/>
      <c r="P297" s="42"/>
      <c r="Q297" s="42"/>
      <c r="R297" s="59"/>
      <c r="S297" s="435">
        <f>J249</f>
        <v>0.004542269251</v>
      </c>
      <c r="T297" s="42"/>
      <c r="U297" s="42"/>
      <c r="V297" s="42"/>
      <c r="W297" s="42"/>
      <c r="X297" s="250" t="s">
        <v>210</v>
      </c>
      <c r="Y297" s="42"/>
      <c r="Z297" s="42"/>
      <c r="AA297" s="42"/>
      <c r="AB297" s="42"/>
      <c r="AC297" s="435">
        <f>S297</f>
        <v>0.004542269251</v>
      </c>
      <c r="AD297" s="42"/>
      <c r="AE297" s="42"/>
      <c r="AF297" s="42"/>
      <c r="AG297" s="431"/>
      <c r="AH297" s="250" t="s">
        <v>210</v>
      </c>
      <c r="AI297" s="42"/>
      <c r="AJ297" s="42"/>
      <c r="AK297" s="42"/>
      <c r="AL297" s="42"/>
      <c r="AM297" s="435">
        <f>AC297</f>
        <v>0.004542269251</v>
      </c>
      <c r="AN297" s="434"/>
      <c r="AO297" s="42"/>
      <c r="AP297" s="42"/>
      <c r="AQ297" s="42"/>
    </row>
    <row r="298" ht="15.75" customHeight="1">
      <c r="A298" s="42"/>
      <c r="B298" s="42"/>
      <c r="C298" s="42"/>
      <c r="D298" s="42"/>
      <c r="E298" s="42"/>
      <c r="F298" s="42"/>
      <c r="G298" s="42"/>
      <c r="H298" s="42"/>
      <c r="I298" s="42"/>
      <c r="J298" s="42"/>
      <c r="K298" s="42"/>
      <c r="L298" s="42"/>
      <c r="M298" s="42"/>
      <c r="N298" s="450" t="s">
        <v>211</v>
      </c>
      <c r="O298" s="361"/>
      <c r="P298" s="361"/>
      <c r="Q298" s="361"/>
      <c r="R298" s="417"/>
      <c r="S298" s="451">
        <f>S296+S297</f>
        <v>0.1510068618</v>
      </c>
      <c r="T298" s="42"/>
      <c r="U298" s="42"/>
      <c r="V298" s="42"/>
      <c r="W298" s="42"/>
      <c r="X298" s="450" t="s">
        <v>211</v>
      </c>
      <c r="Y298" s="361"/>
      <c r="Z298" s="361"/>
      <c r="AA298" s="361"/>
      <c r="AB298" s="361"/>
      <c r="AC298" s="451">
        <f>AC296+AC297</f>
        <v>0.1144701828</v>
      </c>
      <c r="AD298" s="42"/>
      <c r="AE298" s="42"/>
      <c r="AF298" s="42"/>
      <c r="AG298" s="431"/>
      <c r="AH298" s="452" t="s">
        <v>211</v>
      </c>
      <c r="AI298" s="453"/>
      <c r="AJ298" s="453"/>
      <c r="AK298" s="453"/>
      <c r="AL298" s="453"/>
      <c r="AM298" s="454">
        <f>AM296+AM297</f>
        <v>0.1404369582</v>
      </c>
      <c r="AN298" s="434"/>
      <c r="AO298" s="42"/>
      <c r="AP298" s="42"/>
      <c r="AQ298" s="42"/>
    </row>
    <row r="299" ht="15.75" customHeight="1">
      <c r="A299" s="42"/>
      <c r="B299" s="42"/>
      <c r="C299" s="42"/>
      <c r="D299" s="42"/>
      <c r="E299" s="42"/>
      <c r="F299" s="42"/>
      <c r="G299" s="42"/>
      <c r="H299" s="42"/>
      <c r="I299" s="42"/>
      <c r="J299" s="42"/>
      <c r="K299" s="42"/>
      <c r="L299" s="42"/>
      <c r="M299" s="42"/>
      <c r="N299" s="250" t="s">
        <v>245</v>
      </c>
      <c r="Q299" s="42"/>
      <c r="R299" s="59"/>
      <c r="S299" s="443">
        <f>S294/J254-100%</f>
        <v>0.7532525922</v>
      </c>
      <c r="T299" s="42"/>
      <c r="U299" s="42"/>
      <c r="V299" s="42"/>
      <c r="W299" s="42"/>
      <c r="X299" s="250" t="s">
        <v>246</v>
      </c>
      <c r="AA299" s="42"/>
      <c r="AB299" s="42"/>
      <c r="AC299" s="443">
        <f>AC294/J254-100%</f>
        <v>0.5302691516</v>
      </c>
      <c r="AD299" s="42"/>
      <c r="AE299" s="42"/>
      <c r="AF299" s="42"/>
      <c r="AG299" s="431"/>
      <c r="AH299" s="250" t="s">
        <v>247</v>
      </c>
      <c r="AK299" s="42"/>
      <c r="AL299" s="42"/>
      <c r="AM299" s="443">
        <f>AM294/J254-100%</f>
        <v>0.68635756</v>
      </c>
      <c r="AN299" s="434"/>
      <c r="AO299" s="42"/>
      <c r="AP299" s="42"/>
      <c r="AQ299" s="42"/>
    </row>
    <row r="300" ht="15.75" customHeight="1">
      <c r="A300" s="42"/>
      <c r="B300" s="42"/>
      <c r="C300" s="42"/>
      <c r="D300" s="42"/>
      <c r="E300" s="42"/>
      <c r="F300" s="42"/>
      <c r="G300" s="42"/>
      <c r="H300" s="42"/>
      <c r="I300" s="42"/>
      <c r="J300" s="42"/>
      <c r="K300" s="42"/>
      <c r="L300" s="42"/>
      <c r="M300" s="42"/>
      <c r="N300" s="455" t="s">
        <v>215</v>
      </c>
      <c r="P300" s="420"/>
      <c r="Q300" s="420"/>
      <c r="R300" s="421"/>
      <c r="S300" s="438">
        <f>RRI(J260,J254,S294)</f>
        <v>0.1430315338</v>
      </c>
      <c r="T300" s="42"/>
      <c r="U300" s="42"/>
      <c r="V300" s="42"/>
      <c r="W300" s="42"/>
      <c r="X300" s="455" t="s">
        <v>215</v>
      </c>
      <c r="Z300" s="420"/>
      <c r="AA300" s="420"/>
      <c r="AB300" s="420"/>
      <c r="AC300" s="438">
        <f>RRI(J260,J254,AC294)</f>
        <v>0.106604263</v>
      </c>
      <c r="AD300" s="42"/>
      <c r="AE300" s="42"/>
      <c r="AF300" s="42"/>
      <c r="AG300" s="431"/>
      <c r="AH300" s="437" t="s">
        <v>215</v>
      </c>
      <c r="AJ300" s="42"/>
      <c r="AK300" s="42"/>
      <c r="AL300" s="42"/>
      <c r="AM300" s="438">
        <f>RRI(J260,J254,AM294)</f>
        <v>0.1324932816</v>
      </c>
      <c r="AN300" s="434"/>
      <c r="AO300" s="42"/>
      <c r="AP300" s="42"/>
      <c r="AQ300" s="42"/>
    </row>
    <row r="301" ht="15.75" customHeight="1">
      <c r="A301" s="42"/>
      <c r="B301" s="42"/>
      <c r="C301" s="42"/>
      <c r="D301" s="42"/>
      <c r="E301" s="42"/>
      <c r="F301" s="42"/>
      <c r="G301" s="42"/>
      <c r="H301" s="42"/>
      <c r="I301" s="42"/>
      <c r="J301" s="42"/>
      <c r="K301" s="42"/>
      <c r="L301" s="42"/>
      <c r="M301" s="42"/>
      <c r="N301" s="250" t="s">
        <v>210</v>
      </c>
      <c r="O301" s="42"/>
      <c r="P301" s="42"/>
      <c r="Q301" s="42"/>
      <c r="R301" s="42"/>
      <c r="S301" s="435">
        <f>J249</f>
        <v>0.004542269251</v>
      </c>
      <c r="T301" s="42"/>
      <c r="U301" s="42"/>
      <c r="V301" s="42"/>
      <c r="W301" s="42"/>
      <c r="X301" s="250" t="s">
        <v>210</v>
      </c>
      <c r="Y301" s="42"/>
      <c r="Z301" s="42"/>
      <c r="AA301" s="42"/>
      <c r="AB301" s="42"/>
      <c r="AC301" s="435">
        <f>S301</f>
        <v>0.004542269251</v>
      </c>
      <c r="AD301" s="42"/>
      <c r="AE301" s="42"/>
      <c r="AF301" s="42"/>
      <c r="AG301" s="431"/>
      <c r="AH301" s="250" t="s">
        <v>210</v>
      </c>
      <c r="AI301" s="42"/>
      <c r="AJ301" s="42"/>
      <c r="AK301" s="42"/>
      <c r="AL301" s="42"/>
      <c r="AM301" s="435">
        <f>AC301</f>
        <v>0.004542269251</v>
      </c>
      <c r="AN301" s="434"/>
      <c r="AO301" s="42"/>
      <c r="AP301" s="42"/>
      <c r="AQ301" s="42"/>
    </row>
    <row r="302" ht="15.75" customHeight="1">
      <c r="A302" s="42"/>
      <c r="B302" s="42"/>
      <c r="C302" s="42"/>
      <c r="D302" s="42"/>
      <c r="E302" s="42"/>
      <c r="F302" s="42"/>
      <c r="G302" s="42"/>
      <c r="H302" s="42"/>
      <c r="I302" s="42"/>
      <c r="J302" s="42"/>
      <c r="K302" s="42"/>
      <c r="L302" s="42"/>
      <c r="M302" s="42"/>
      <c r="N302" s="456" t="s">
        <v>211</v>
      </c>
      <c r="O302" s="367"/>
      <c r="P302" s="367"/>
      <c r="Q302" s="367"/>
      <c r="R302" s="367"/>
      <c r="S302" s="447">
        <f>S300+S301</f>
        <v>0.1475738031</v>
      </c>
      <c r="T302" s="42"/>
      <c r="U302" s="42"/>
      <c r="V302" s="42"/>
      <c r="W302" s="42"/>
      <c r="X302" s="456" t="s">
        <v>211</v>
      </c>
      <c r="Y302" s="367"/>
      <c r="Z302" s="367"/>
      <c r="AA302" s="367"/>
      <c r="AB302" s="367"/>
      <c r="AC302" s="447">
        <f>AC300+AC301</f>
        <v>0.1111465323</v>
      </c>
      <c r="AD302" s="42"/>
      <c r="AE302" s="42"/>
      <c r="AF302" s="42"/>
      <c r="AG302" s="431"/>
      <c r="AH302" s="457" t="s">
        <v>211</v>
      </c>
      <c r="AI302" s="458"/>
      <c r="AJ302" s="458"/>
      <c r="AK302" s="458"/>
      <c r="AL302" s="458"/>
      <c r="AM302" s="459">
        <f>AM300+AM301</f>
        <v>0.1370355508</v>
      </c>
      <c r="AN302" s="434"/>
      <c r="AO302" s="42"/>
      <c r="AP302" s="42"/>
      <c r="AQ302" s="42"/>
    </row>
    <row r="303" ht="15.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c r="AG303" s="460"/>
      <c r="AH303" s="461"/>
      <c r="AI303" s="461"/>
      <c r="AJ303" s="461"/>
      <c r="AK303" s="461"/>
      <c r="AL303" s="461"/>
      <c r="AM303" s="461"/>
      <c r="AN303" s="462"/>
      <c r="AO303" s="42"/>
      <c r="AP303" s="42"/>
      <c r="AQ303" s="42"/>
    </row>
    <row r="304" ht="15.75" customHeight="1">
      <c r="A304" s="42"/>
      <c r="B304" s="42"/>
      <c r="C304" s="42"/>
      <c r="D304" s="42"/>
      <c r="E304" s="42"/>
      <c r="F304" s="42"/>
      <c r="G304" s="42"/>
      <c r="H304" s="42"/>
      <c r="I304" s="42"/>
      <c r="J304" s="42"/>
      <c r="K304" s="42"/>
      <c r="L304" s="42"/>
      <c r="M304" s="42"/>
      <c r="N304" s="42"/>
      <c r="O304" s="59"/>
      <c r="P304" s="59"/>
      <c r="Q304" s="59"/>
      <c r="R304" s="42"/>
      <c r="S304" s="42"/>
      <c r="T304" s="42"/>
      <c r="U304" s="42"/>
      <c r="V304" s="42"/>
      <c r="W304" s="42"/>
      <c r="X304" s="42"/>
      <c r="Y304" s="42"/>
      <c r="Z304" s="42"/>
      <c r="AA304" s="42"/>
      <c r="AB304" s="42"/>
      <c r="AC304" s="42"/>
      <c r="AD304" s="42"/>
      <c r="AE304" s="42"/>
      <c r="AF304" s="42"/>
      <c r="AG304" s="42"/>
      <c r="AH304" s="42"/>
      <c r="AI304" s="42"/>
      <c r="AJ304" s="42"/>
      <c r="AK304" s="42"/>
      <c r="AL304" s="42"/>
      <c r="AM304" s="42"/>
      <c r="AN304" s="42"/>
      <c r="AO304" s="42"/>
      <c r="AP304" s="42"/>
      <c r="AQ304" s="42"/>
    </row>
    <row r="305" ht="15.75" customHeight="1">
      <c r="A305" s="42"/>
      <c r="B305" s="42"/>
      <c r="C305" s="42"/>
      <c r="D305" s="42"/>
      <c r="E305" s="42"/>
      <c r="F305" s="42"/>
      <c r="G305" s="42"/>
      <c r="H305" s="42"/>
      <c r="I305" s="42"/>
      <c r="J305" s="42"/>
      <c r="K305" s="42"/>
      <c r="L305" s="42"/>
      <c r="M305" s="42"/>
      <c r="N305" s="42"/>
      <c r="O305" s="463"/>
      <c r="P305" s="464" t="s">
        <v>6</v>
      </c>
      <c r="Q305" s="465" t="s">
        <v>7</v>
      </c>
      <c r="R305" s="465" t="s">
        <v>8</v>
      </c>
      <c r="S305" s="465" t="s">
        <v>9</v>
      </c>
      <c r="T305" s="465" t="s">
        <v>10</v>
      </c>
      <c r="U305" s="42"/>
      <c r="V305" s="42"/>
      <c r="W305" s="42"/>
      <c r="X305" s="42"/>
      <c r="Y305" s="42"/>
      <c r="Z305" s="464" t="s">
        <v>6</v>
      </c>
      <c r="AA305" s="465" t="s">
        <v>7</v>
      </c>
      <c r="AB305" s="465" t="s">
        <v>8</v>
      </c>
      <c r="AC305" s="465" t="s">
        <v>9</v>
      </c>
      <c r="AD305" s="465" t="s">
        <v>10</v>
      </c>
      <c r="AE305" s="42"/>
      <c r="AF305" s="42"/>
      <c r="AG305" s="42"/>
      <c r="AH305" s="42"/>
      <c r="AI305" s="42"/>
      <c r="AJ305" s="464" t="s">
        <v>6</v>
      </c>
      <c r="AK305" s="465" t="s">
        <v>7</v>
      </c>
      <c r="AL305" s="465" t="s">
        <v>8</v>
      </c>
      <c r="AM305" s="465" t="s">
        <v>9</v>
      </c>
      <c r="AN305" s="465" t="s">
        <v>10</v>
      </c>
      <c r="AO305" s="42"/>
      <c r="AP305" s="42"/>
      <c r="AQ305" s="42"/>
    </row>
    <row r="306" ht="15.75" customHeight="1">
      <c r="A306" s="42"/>
      <c r="B306" s="42"/>
      <c r="C306" s="42"/>
      <c r="D306" s="42"/>
      <c r="E306" s="42"/>
      <c r="F306" s="42"/>
      <c r="G306" s="42"/>
      <c r="H306" s="42"/>
      <c r="I306" s="42"/>
      <c r="J306" s="42"/>
      <c r="K306" s="42"/>
      <c r="L306" s="42"/>
      <c r="M306" s="42"/>
      <c r="N306" s="466" t="s">
        <v>224</v>
      </c>
      <c r="P306" s="467">
        <f t="shared" ref="P306:T306" si="181">Q124</f>
        <v>0.3266135598</v>
      </c>
      <c r="Q306" s="467">
        <f t="shared" si="181"/>
        <v>0.3199217292</v>
      </c>
      <c r="R306" s="467">
        <f t="shared" si="181"/>
        <v>0.30162808</v>
      </c>
      <c r="S306" s="467">
        <f t="shared" si="181"/>
        <v>0.2821981768</v>
      </c>
      <c r="T306" s="467">
        <f t="shared" si="181"/>
        <v>0.262892935</v>
      </c>
      <c r="U306" s="42"/>
      <c r="V306" s="42"/>
      <c r="W306" s="42"/>
      <c r="X306" s="466" t="s">
        <v>225</v>
      </c>
      <c r="Z306" s="467">
        <f t="shared" ref="Z306:AD306" si="182">Q119</f>
        <v>0.3452255373</v>
      </c>
      <c r="AA306" s="467">
        <f t="shared" si="182"/>
        <v>0.3129573251</v>
      </c>
      <c r="AB306" s="467">
        <f t="shared" si="182"/>
        <v>0.2930592151</v>
      </c>
      <c r="AC306" s="467">
        <f t="shared" si="182"/>
        <v>0.277722834</v>
      </c>
      <c r="AD306" s="467">
        <f t="shared" si="182"/>
        <v>0.2652840925</v>
      </c>
      <c r="AE306" s="42"/>
      <c r="AF306" s="42"/>
      <c r="AG306" s="42"/>
      <c r="AH306" s="466" t="s">
        <v>226</v>
      </c>
      <c r="AJ306" s="468">
        <f>L233</f>
        <v>26.41155909</v>
      </c>
      <c r="AK306" s="468">
        <f t="shared" ref="AK306:AN306" si="183">AJ306</f>
        <v>26.41155909</v>
      </c>
      <c r="AL306" s="468">
        <f t="shared" si="183"/>
        <v>26.41155909</v>
      </c>
      <c r="AM306" s="468">
        <f t="shared" si="183"/>
        <v>26.41155909</v>
      </c>
      <c r="AN306" s="468">
        <f t="shared" si="183"/>
        <v>26.41155909</v>
      </c>
      <c r="AO306" s="42"/>
      <c r="AP306" s="42"/>
      <c r="AQ306" s="42"/>
    </row>
    <row r="307" ht="15.75" customHeight="1">
      <c r="A307" s="469"/>
      <c r="B307" s="469"/>
      <c r="C307" s="469"/>
      <c r="D307" s="469"/>
      <c r="E307" s="469"/>
      <c r="F307" s="469"/>
      <c r="G307" s="469"/>
      <c r="H307" s="469"/>
      <c r="I307" s="469"/>
      <c r="J307" s="469"/>
      <c r="K307" s="469"/>
      <c r="L307" s="469"/>
      <c r="M307" s="469"/>
      <c r="N307" s="470" t="s">
        <v>227</v>
      </c>
      <c r="P307" s="471">
        <f>Q125*S267</f>
        <v>681.8819989</v>
      </c>
      <c r="Q307" s="471">
        <f>R125*S267</f>
        <v>803.756136</v>
      </c>
      <c r="R307" s="471">
        <f>S125*S267</f>
        <v>949.1266314</v>
      </c>
      <c r="S307" s="471">
        <f>T125*S267</f>
        <v>1119.233728</v>
      </c>
      <c r="T307" s="471">
        <f>U125*S267</f>
        <v>1314.939444</v>
      </c>
      <c r="U307" s="469"/>
      <c r="V307" s="469"/>
      <c r="W307" s="469"/>
      <c r="X307" s="470" t="s">
        <v>228</v>
      </c>
      <c r="Z307" s="471">
        <f>Q122*AC267</f>
        <v>619.0107392</v>
      </c>
      <c r="AA307" s="471">
        <f>R122*AC267</f>
        <v>744.078329</v>
      </c>
      <c r="AB307" s="471">
        <f>S122*AC267</f>
        <v>874.7213809</v>
      </c>
      <c r="AC307" s="471">
        <f>T122*AC267</f>
        <v>1009.013852</v>
      </c>
      <c r="AD307" s="471">
        <f>U122*AC267</f>
        <v>1147.701864</v>
      </c>
      <c r="AE307" s="469"/>
      <c r="AF307" s="469"/>
      <c r="AG307" s="469"/>
      <c r="AH307" s="470" t="s">
        <v>228</v>
      </c>
      <c r="AJ307" s="471">
        <f t="shared" ref="AJ307:AN307" si="184">(Z307*0.3)+(P307*0.7)</f>
        <v>663.020621</v>
      </c>
      <c r="AK307" s="471">
        <f t="shared" si="184"/>
        <v>785.8527939</v>
      </c>
      <c r="AL307" s="471">
        <f t="shared" si="184"/>
        <v>926.8050562</v>
      </c>
      <c r="AM307" s="471">
        <f t="shared" si="184"/>
        <v>1086.167766</v>
      </c>
      <c r="AN307" s="471">
        <f t="shared" si="184"/>
        <v>1264.76817</v>
      </c>
      <c r="AO307" s="469"/>
      <c r="AP307" s="469"/>
      <c r="AQ307" s="469"/>
    </row>
    <row r="308" ht="15.75" customHeight="1">
      <c r="A308" s="469"/>
      <c r="B308" s="469"/>
      <c r="C308" s="469"/>
      <c r="D308" s="469"/>
      <c r="E308" s="469"/>
      <c r="F308" s="469"/>
      <c r="G308" s="469"/>
      <c r="H308" s="469"/>
      <c r="I308" s="469"/>
      <c r="J308" s="469"/>
      <c r="K308" s="469"/>
      <c r="L308" s="469"/>
      <c r="M308" s="469"/>
      <c r="N308" s="472" t="s">
        <v>229</v>
      </c>
      <c r="O308" s="473"/>
      <c r="P308" s="474">
        <f>Q125*S268</f>
        <v>579.5996991</v>
      </c>
      <c r="Q308" s="474">
        <f>R125*S268</f>
        <v>683.1927156</v>
      </c>
      <c r="R308" s="474">
        <f>S125*S268</f>
        <v>806.7576367</v>
      </c>
      <c r="S308" s="474">
        <f>T125*S268</f>
        <v>951.3486691</v>
      </c>
      <c r="T308" s="475">
        <f>U125*S268</f>
        <v>1117.698527</v>
      </c>
      <c r="U308" s="469"/>
      <c r="V308" s="469"/>
      <c r="W308" s="469"/>
      <c r="X308" s="472" t="s">
        <v>230</v>
      </c>
      <c r="Y308" s="473"/>
      <c r="Z308" s="474">
        <f>Q122*AC268</f>
        <v>526.1591283</v>
      </c>
      <c r="AA308" s="474">
        <f>R122*AC268</f>
        <v>632.4665797</v>
      </c>
      <c r="AB308" s="474">
        <f>S122*AC268</f>
        <v>743.5131737</v>
      </c>
      <c r="AC308" s="474">
        <f>T122*AC268</f>
        <v>857.6617745</v>
      </c>
      <c r="AD308" s="475">
        <f>U122*AC268</f>
        <v>975.5465842</v>
      </c>
      <c r="AE308" s="469"/>
      <c r="AF308" s="469"/>
      <c r="AG308" s="469"/>
      <c r="AH308" s="472" t="s">
        <v>230</v>
      </c>
      <c r="AI308" s="473"/>
      <c r="AJ308" s="474">
        <f t="shared" ref="AJ308:AN308" si="185">(Z308*0.3)+(P308*0.7)</f>
        <v>563.5675279</v>
      </c>
      <c r="AK308" s="474">
        <f t="shared" si="185"/>
        <v>667.9748748</v>
      </c>
      <c r="AL308" s="474">
        <f t="shared" si="185"/>
        <v>787.7842978</v>
      </c>
      <c r="AM308" s="474">
        <f t="shared" si="185"/>
        <v>923.2426007</v>
      </c>
      <c r="AN308" s="475">
        <f t="shared" si="185"/>
        <v>1075.052944</v>
      </c>
      <c r="AO308" s="469"/>
      <c r="AP308" s="469"/>
      <c r="AQ308" s="469"/>
    </row>
    <row r="309" ht="15.75" customHeight="1">
      <c r="A309" s="469"/>
      <c r="B309" s="469"/>
      <c r="C309" s="469"/>
      <c r="D309" s="469"/>
      <c r="E309" s="469"/>
      <c r="F309" s="469"/>
      <c r="G309" s="469"/>
      <c r="H309" s="469"/>
      <c r="I309" s="469"/>
      <c r="J309" s="469"/>
      <c r="K309" s="469"/>
      <c r="L309" s="469"/>
      <c r="M309" s="469"/>
      <c r="N309" s="476" t="s">
        <v>231</v>
      </c>
      <c r="O309" s="477"/>
      <c r="P309" s="478">
        <f>Q125*S269</f>
        <v>545.5055992</v>
      </c>
      <c r="Q309" s="478">
        <f>R125*S269</f>
        <v>643.0049088</v>
      </c>
      <c r="R309" s="478">
        <f>S125*S269</f>
        <v>759.3013051</v>
      </c>
      <c r="S309" s="478">
        <f>T125*S269</f>
        <v>895.3869827</v>
      </c>
      <c r="T309" s="479">
        <f>U125*S269</f>
        <v>1051.951555</v>
      </c>
      <c r="U309" s="469"/>
      <c r="V309" s="469"/>
      <c r="W309" s="469"/>
      <c r="X309" s="476" t="s">
        <v>232</v>
      </c>
      <c r="Y309" s="477"/>
      <c r="Z309" s="478">
        <f>Q122*AC269</f>
        <v>495.2085913</v>
      </c>
      <c r="AA309" s="478">
        <f>R122*AC269</f>
        <v>595.2626632</v>
      </c>
      <c r="AB309" s="478">
        <f>S122*AC269</f>
        <v>699.7771047</v>
      </c>
      <c r="AC309" s="478">
        <f>T122*AC269</f>
        <v>807.2110819</v>
      </c>
      <c r="AD309" s="479">
        <f>U122*AC269</f>
        <v>918.161491</v>
      </c>
      <c r="AE309" s="469"/>
      <c r="AF309" s="469"/>
      <c r="AG309" s="469"/>
      <c r="AH309" s="476" t="s">
        <v>232</v>
      </c>
      <c r="AI309" s="477"/>
      <c r="AJ309" s="480">
        <f t="shared" ref="AJ309:AN309" si="186">(Z309*0.3)+(P309*0.7)</f>
        <v>530.4164968</v>
      </c>
      <c r="AK309" s="480">
        <f t="shared" si="186"/>
        <v>628.6822351</v>
      </c>
      <c r="AL309" s="480">
        <f t="shared" si="186"/>
        <v>741.444045</v>
      </c>
      <c r="AM309" s="480">
        <f t="shared" si="186"/>
        <v>868.9342125</v>
      </c>
      <c r="AN309" s="481">
        <f t="shared" si="186"/>
        <v>1011.814536</v>
      </c>
      <c r="AO309" s="469"/>
      <c r="AP309" s="469"/>
      <c r="AQ309" s="469"/>
    </row>
    <row r="310" ht="15.75" customHeight="1">
      <c r="A310" s="42"/>
      <c r="B310" s="42"/>
      <c r="C310" s="42"/>
      <c r="D310" s="42"/>
      <c r="E310" s="42"/>
      <c r="F310" s="42"/>
      <c r="G310" s="42"/>
      <c r="H310" s="42"/>
      <c r="I310" s="42"/>
      <c r="J310" s="42"/>
      <c r="K310" s="42"/>
      <c r="L310" s="42"/>
      <c r="M310" s="42"/>
      <c r="N310" s="482" t="s">
        <v>233</v>
      </c>
      <c r="P310" s="483">
        <f>Q75/J240</f>
        <v>0.003723218476</v>
      </c>
      <c r="Q310" s="483">
        <f>R75/J240</f>
        <v>0.004060035044</v>
      </c>
      <c r="R310" s="483">
        <f>S75/J240</f>
        <v>0.004470975189</v>
      </c>
      <c r="S310" s="483">
        <f>T75/J240</f>
        <v>0.004971240182</v>
      </c>
      <c r="T310" s="483">
        <f>U75/J240</f>
        <v>0.005485877362</v>
      </c>
      <c r="U310" s="42"/>
      <c r="V310" s="42"/>
      <c r="W310" s="42"/>
      <c r="X310" s="482" t="s">
        <v>234</v>
      </c>
      <c r="Z310" s="483">
        <f t="shared" ref="Z310:AD310" si="187">P310</f>
        <v>0.003723218476</v>
      </c>
      <c r="AA310" s="483">
        <f t="shared" si="187"/>
        <v>0.004060035044</v>
      </c>
      <c r="AB310" s="483">
        <f t="shared" si="187"/>
        <v>0.004470975189</v>
      </c>
      <c r="AC310" s="483">
        <f t="shared" si="187"/>
        <v>0.004971240182</v>
      </c>
      <c r="AD310" s="483">
        <f t="shared" si="187"/>
        <v>0.005485877362</v>
      </c>
      <c r="AE310" s="42"/>
      <c r="AF310" s="42"/>
      <c r="AG310" s="42"/>
      <c r="AH310" s="482" t="s">
        <v>234</v>
      </c>
      <c r="AJ310" s="483">
        <f t="shared" ref="AJ310:AN310" si="188">Z310</f>
        <v>0.003723218476</v>
      </c>
      <c r="AK310" s="483">
        <f t="shared" si="188"/>
        <v>0.004060035044</v>
      </c>
      <c r="AL310" s="483">
        <f t="shared" si="188"/>
        <v>0.004470975189</v>
      </c>
      <c r="AM310" s="483">
        <f t="shared" si="188"/>
        <v>0.004971240182</v>
      </c>
      <c r="AN310" s="483">
        <f t="shared" si="188"/>
        <v>0.005485877362</v>
      </c>
      <c r="AO310" s="42"/>
      <c r="AP310" s="42"/>
      <c r="AQ310" s="42"/>
    </row>
    <row r="311" ht="15.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row>
    <row r="312" ht="15.75" customHeight="1">
      <c r="A312" s="42"/>
      <c r="B312" s="42"/>
      <c r="C312" s="42"/>
      <c r="D312" s="42"/>
      <c r="E312" s="42"/>
      <c r="F312" s="42"/>
      <c r="G312" s="42"/>
      <c r="H312" s="42"/>
      <c r="I312" s="42"/>
      <c r="J312" s="42"/>
      <c r="K312" s="42"/>
      <c r="L312" s="42"/>
      <c r="M312" s="42"/>
      <c r="N312" s="484" t="s">
        <v>235</v>
      </c>
      <c r="U312" s="42"/>
      <c r="V312" s="42"/>
      <c r="W312" s="42"/>
      <c r="X312" s="485" t="s">
        <v>235</v>
      </c>
      <c r="AE312" s="42"/>
      <c r="AF312" s="42"/>
      <c r="AG312" s="42"/>
      <c r="AH312" s="485" t="s">
        <v>235</v>
      </c>
      <c r="AO312" s="42"/>
      <c r="AP312" s="42"/>
      <c r="AQ312" s="42"/>
    </row>
    <row r="313" ht="15.75" customHeight="1">
      <c r="A313" s="42"/>
      <c r="B313" s="42"/>
      <c r="C313" s="42"/>
      <c r="D313" s="42"/>
      <c r="E313" s="42"/>
      <c r="F313" s="42"/>
      <c r="G313" s="42"/>
      <c r="H313" s="42"/>
      <c r="I313" s="42"/>
      <c r="J313" s="42"/>
      <c r="K313" s="42"/>
      <c r="L313" s="42"/>
      <c r="M313" s="42"/>
      <c r="U313" s="42"/>
      <c r="V313" s="42"/>
      <c r="W313" s="42"/>
      <c r="AE313" s="42"/>
      <c r="AF313" s="42"/>
      <c r="AG313" s="42"/>
      <c r="AO313" s="42"/>
      <c r="AP313" s="42"/>
      <c r="AQ313" s="42"/>
    </row>
    <row r="314" ht="15.75" customHeight="1">
      <c r="A314" s="42"/>
      <c r="B314" s="42"/>
      <c r="C314" s="42"/>
      <c r="D314" s="42"/>
      <c r="E314" s="42"/>
      <c r="F314" s="42"/>
      <c r="G314" s="42"/>
      <c r="H314" s="42"/>
      <c r="I314" s="42"/>
      <c r="J314" s="42"/>
      <c r="K314" s="42"/>
      <c r="L314" s="42"/>
      <c r="M314" s="42"/>
      <c r="U314" s="42"/>
      <c r="V314" s="42"/>
      <c r="W314" s="42"/>
      <c r="AE314" s="42"/>
      <c r="AF314" s="42"/>
      <c r="AG314" s="42"/>
      <c r="AO314" s="42"/>
      <c r="AP314" s="42"/>
      <c r="AQ314" s="42"/>
    </row>
    <row r="315" ht="15.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row>
    <row r="316" ht="15.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row>
    <row r="317" ht="15.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row>
    <row r="318" ht="15.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row>
    <row r="319" ht="15.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row>
    <row r="320" ht="15.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row>
    <row r="321" ht="15.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row>
    <row r="322" ht="15.75" customHeight="1">
      <c r="A322" s="42"/>
      <c r="B322" s="42"/>
      <c r="C322" s="42"/>
      <c r="D322" s="42"/>
      <c r="E322" s="42"/>
      <c r="F322" s="42"/>
      <c r="G322" s="42"/>
      <c r="H322" s="42"/>
      <c r="I322" s="42"/>
      <c r="J322" s="42"/>
      <c r="K322" s="42"/>
      <c r="L322" s="42"/>
      <c r="M322" s="42"/>
      <c r="N322" s="486" t="s">
        <v>236</v>
      </c>
      <c r="O322" s="487"/>
      <c r="P322" s="487"/>
      <c r="Q322" s="487"/>
      <c r="R322" s="487"/>
      <c r="S322" s="487"/>
      <c r="T322" s="488"/>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row>
    <row r="323" ht="15.75" customHeight="1">
      <c r="A323" s="469"/>
      <c r="B323" s="469"/>
      <c r="C323" s="469"/>
      <c r="D323" s="469"/>
      <c r="E323" s="469"/>
      <c r="F323" s="469"/>
      <c r="G323" s="469"/>
      <c r="H323" s="469"/>
      <c r="I323" s="469"/>
      <c r="J323" s="469"/>
      <c r="K323" s="469"/>
      <c r="L323" s="469"/>
      <c r="M323" s="469"/>
      <c r="N323" s="489" t="s">
        <v>173</v>
      </c>
      <c r="P323" s="490" t="s">
        <v>6</v>
      </c>
      <c r="Q323" s="490" t="s">
        <v>7</v>
      </c>
      <c r="R323" s="490" t="s">
        <v>8</v>
      </c>
      <c r="S323" s="490" t="s">
        <v>9</v>
      </c>
      <c r="T323" s="491" t="s">
        <v>10</v>
      </c>
      <c r="U323" s="469"/>
      <c r="V323" s="469"/>
      <c r="W323" s="469"/>
      <c r="X323" s="469"/>
      <c r="Y323" s="469"/>
      <c r="Z323" s="469"/>
      <c r="AA323" s="469"/>
      <c r="AB323" s="469"/>
      <c r="AC323" s="469"/>
      <c r="AD323" s="469"/>
      <c r="AE323" s="469"/>
      <c r="AF323" s="469"/>
      <c r="AG323" s="469"/>
      <c r="AH323" s="469"/>
      <c r="AI323" s="469"/>
      <c r="AJ323" s="469"/>
      <c r="AK323" s="469"/>
      <c r="AL323" s="469"/>
      <c r="AM323" s="469"/>
      <c r="AN323" s="469"/>
      <c r="AO323" s="469"/>
      <c r="AP323" s="469"/>
      <c r="AQ323" s="469"/>
    </row>
    <row r="324" ht="15.75" customHeight="1">
      <c r="A324" s="469"/>
      <c r="B324" s="469"/>
      <c r="C324" s="469"/>
      <c r="D324" s="469"/>
      <c r="E324" s="469"/>
      <c r="F324" s="469"/>
      <c r="G324" s="469"/>
      <c r="H324" s="469"/>
      <c r="I324" s="469"/>
      <c r="J324" s="469"/>
      <c r="K324" s="469"/>
      <c r="L324" s="469"/>
      <c r="M324" s="469"/>
      <c r="N324" s="492">
        <f>J233</f>
        <v>30.17887379</v>
      </c>
      <c r="P324" s="493">
        <f>Q66*N324</f>
        <v>0</v>
      </c>
      <c r="Q324" s="493">
        <f>R66*N324</f>
        <v>0</v>
      </c>
      <c r="R324" s="493">
        <f>S66*N324</f>
        <v>0</v>
      </c>
      <c r="S324" s="493">
        <f>T66*N324</f>
        <v>0</v>
      </c>
      <c r="T324" s="494">
        <f>U66*N324</f>
        <v>0</v>
      </c>
      <c r="U324" s="469"/>
      <c r="V324" s="469"/>
      <c r="W324" s="469"/>
      <c r="X324" s="469"/>
      <c r="Y324" s="469"/>
      <c r="Z324" s="469"/>
      <c r="AA324" s="469"/>
      <c r="AB324" s="469"/>
      <c r="AC324" s="469"/>
      <c r="AD324" s="469"/>
      <c r="AE324" s="469"/>
      <c r="AF324" s="469"/>
      <c r="AG324" s="469"/>
      <c r="AH324" s="469"/>
      <c r="AI324" s="469"/>
      <c r="AJ324" s="469"/>
      <c r="AK324" s="469"/>
      <c r="AL324" s="469"/>
      <c r="AM324" s="469"/>
      <c r="AN324" s="469"/>
      <c r="AO324" s="469"/>
      <c r="AP324" s="469"/>
      <c r="AQ324" s="469"/>
    </row>
    <row r="325" ht="15.75" customHeight="1">
      <c r="A325" s="469"/>
      <c r="B325" s="469"/>
      <c r="C325" s="469"/>
      <c r="D325" s="469"/>
      <c r="E325" s="469"/>
      <c r="F325" s="469"/>
      <c r="G325" s="469"/>
      <c r="H325" s="469"/>
      <c r="I325" s="469"/>
      <c r="J325" s="469"/>
      <c r="K325" s="469"/>
      <c r="L325" s="469"/>
      <c r="M325" s="469"/>
      <c r="N325" s="495" t="s">
        <v>237</v>
      </c>
      <c r="P325" s="490">
        <f t="shared" ref="P325:T325" si="189">P324</f>
        <v>0</v>
      </c>
      <c r="Q325" s="490">
        <f t="shared" si="189"/>
        <v>0</v>
      </c>
      <c r="R325" s="490">
        <f t="shared" si="189"/>
        <v>0</v>
      </c>
      <c r="S325" s="490">
        <f t="shared" si="189"/>
        <v>0</v>
      </c>
      <c r="T325" s="491">
        <f t="shared" si="189"/>
        <v>0</v>
      </c>
      <c r="U325" s="469"/>
      <c r="V325" s="469"/>
      <c r="W325" s="469"/>
      <c r="X325" s="469"/>
      <c r="Y325" s="469"/>
      <c r="Z325" s="469"/>
      <c r="AA325" s="469"/>
      <c r="AB325" s="469"/>
      <c r="AC325" s="469"/>
      <c r="AD325" s="469"/>
      <c r="AE325" s="469"/>
      <c r="AF325" s="469"/>
      <c r="AG325" s="469"/>
      <c r="AH325" s="469"/>
      <c r="AI325" s="469"/>
      <c r="AJ325" s="469"/>
      <c r="AK325" s="469"/>
      <c r="AL325" s="469"/>
      <c r="AM325" s="469"/>
      <c r="AN325" s="469"/>
      <c r="AO325" s="469"/>
      <c r="AP325" s="469"/>
      <c r="AQ325" s="469"/>
    </row>
    <row r="326" ht="15.75" customHeight="1">
      <c r="A326" s="59"/>
      <c r="B326" s="59"/>
      <c r="C326" s="59"/>
      <c r="D326" s="59"/>
      <c r="E326" s="59"/>
      <c r="F326" s="59"/>
      <c r="G326" s="59"/>
      <c r="H326" s="59"/>
      <c r="I326" s="59"/>
      <c r="J326" s="59"/>
      <c r="K326" s="59"/>
      <c r="L326" s="59"/>
      <c r="M326" s="59"/>
      <c r="N326" s="496" t="s">
        <v>238</v>
      </c>
      <c r="O326" s="497"/>
      <c r="P326" s="498">
        <f>(P325/J240)-1</f>
        <v>-1</v>
      </c>
      <c r="Q326" s="498">
        <f>(Q325/J240)-1</f>
        <v>-1</v>
      </c>
      <c r="R326" s="498">
        <f>(R325/J240)-1</f>
        <v>-1</v>
      </c>
      <c r="S326" s="498">
        <f>(S325/J240)-1</f>
        <v>-1</v>
      </c>
      <c r="T326" s="499">
        <f>(T325/J240)-1</f>
        <v>-1</v>
      </c>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59"/>
    </row>
    <row r="327" ht="15.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row>
    <row r="328" ht="15.75" customHeight="1">
      <c r="A328" s="16"/>
      <c r="B328" s="16"/>
      <c r="C328" s="16"/>
      <c r="D328" s="36"/>
      <c r="E328" s="36"/>
      <c r="F328" s="36"/>
      <c r="G328" s="36"/>
      <c r="H328" s="36"/>
      <c r="I328" s="36"/>
      <c r="J328" s="36"/>
      <c r="K328" s="36"/>
      <c r="L328" s="36"/>
      <c r="M328" s="36"/>
      <c r="N328" s="36"/>
      <c r="O328" s="36"/>
      <c r="P328" s="36"/>
      <c r="Q328" s="36"/>
      <c r="R328" s="36"/>
      <c r="S328" s="36"/>
      <c r="T328" s="36"/>
      <c r="U328" s="36"/>
      <c r="V328" s="8"/>
    </row>
    <row r="329" ht="15.75" customHeight="1">
      <c r="A329" s="16"/>
      <c r="B329" s="16"/>
      <c r="C329" s="16"/>
      <c r="D329" s="36"/>
      <c r="E329" s="36"/>
      <c r="F329" s="36"/>
      <c r="G329" s="36"/>
      <c r="H329" s="36"/>
      <c r="I329" s="36"/>
      <c r="J329" s="36"/>
      <c r="K329" s="36"/>
      <c r="L329" s="36"/>
      <c r="M329" s="36"/>
      <c r="N329" s="36"/>
      <c r="O329" s="36"/>
      <c r="P329" s="36"/>
      <c r="Q329" s="36"/>
      <c r="R329" s="36"/>
      <c r="S329" s="36"/>
      <c r="T329" s="36"/>
      <c r="U329" s="36"/>
      <c r="V329" s="8"/>
    </row>
    <row r="330" ht="15.75" customHeight="1">
      <c r="A330" s="16"/>
      <c r="B330" s="16"/>
      <c r="C330" s="16"/>
      <c r="D330" s="36"/>
      <c r="E330" s="36"/>
      <c r="F330" s="36"/>
      <c r="G330" s="36"/>
      <c r="H330" s="36"/>
      <c r="I330" s="36"/>
      <c r="J330" s="36"/>
      <c r="K330" s="36"/>
      <c r="L330" s="36"/>
      <c r="M330" s="36"/>
      <c r="N330" s="36"/>
      <c r="O330" s="36"/>
      <c r="P330" s="36"/>
      <c r="Q330" s="36"/>
      <c r="R330" s="36"/>
      <c r="S330" s="36"/>
      <c r="T330" s="36"/>
      <c r="U330" s="36"/>
      <c r="V330" s="8"/>
    </row>
    <row r="331" ht="15.75" customHeight="1">
      <c r="A331" s="16"/>
      <c r="B331" s="16"/>
      <c r="C331" s="16"/>
      <c r="D331" s="36"/>
      <c r="E331" s="36"/>
      <c r="F331" s="36"/>
      <c r="G331" s="36"/>
      <c r="H331" s="36"/>
      <c r="I331" s="36"/>
      <c r="J331" s="36"/>
      <c r="K331" s="36"/>
      <c r="L331" s="36"/>
      <c r="M331" s="36"/>
      <c r="N331" s="36"/>
      <c r="O331" s="36"/>
      <c r="P331" s="36"/>
      <c r="Q331" s="36"/>
      <c r="R331" s="36"/>
      <c r="S331" s="36"/>
      <c r="T331" s="36"/>
      <c r="U331" s="36"/>
      <c r="V331" s="8"/>
    </row>
    <row r="332" ht="15.75" customHeight="1">
      <c r="A332" s="16"/>
      <c r="B332" s="16"/>
      <c r="C332" s="16"/>
      <c r="D332" s="36"/>
      <c r="E332" s="36"/>
      <c r="F332" s="36"/>
      <c r="G332" s="36"/>
      <c r="H332" s="36"/>
      <c r="I332" s="36"/>
      <c r="J332" s="36"/>
      <c r="K332" s="36"/>
      <c r="L332" s="36"/>
      <c r="M332" s="36"/>
      <c r="N332" s="36"/>
      <c r="O332" s="36"/>
      <c r="P332" s="36"/>
      <c r="Q332" s="36"/>
      <c r="R332" s="36"/>
      <c r="S332" s="36"/>
      <c r="T332" s="36"/>
      <c r="U332" s="36"/>
      <c r="V332" s="8"/>
    </row>
    <row r="333" ht="15.75" customHeight="1">
      <c r="A333" s="16"/>
      <c r="B333" s="16"/>
      <c r="C333" s="16"/>
      <c r="D333" s="36"/>
      <c r="E333" s="36"/>
      <c r="F333" s="36"/>
      <c r="G333" s="36"/>
      <c r="H333" s="36"/>
      <c r="I333" s="36"/>
      <c r="J333" s="36"/>
      <c r="K333" s="36"/>
      <c r="L333" s="36"/>
      <c r="M333" s="36"/>
      <c r="N333" s="36"/>
      <c r="O333" s="36"/>
      <c r="P333" s="36"/>
      <c r="Q333" s="36"/>
      <c r="R333" s="36"/>
      <c r="S333" s="36"/>
      <c r="T333" s="36"/>
      <c r="U333" s="36"/>
      <c r="V333" s="8"/>
    </row>
    <row r="334" ht="15.75" customHeight="1">
      <c r="A334" s="16"/>
      <c r="B334" s="16"/>
      <c r="C334" s="16"/>
      <c r="D334" s="36"/>
      <c r="E334" s="36"/>
      <c r="F334" s="36"/>
      <c r="G334" s="36"/>
      <c r="H334" s="36"/>
      <c r="I334" s="36"/>
      <c r="J334" s="36"/>
      <c r="K334" s="36"/>
      <c r="L334" s="36"/>
      <c r="M334" s="36"/>
      <c r="N334" s="36"/>
      <c r="O334" s="36"/>
      <c r="P334" s="36"/>
      <c r="Q334" s="36"/>
      <c r="R334" s="36"/>
      <c r="S334" s="36"/>
      <c r="T334" s="36"/>
      <c r="U334" s="36"/>
      <c r="V334" s="8"/>
    </row>
    <row r="335" ht="15.75" customHeight="1">
      <c r="A335" s="16"/>
      <c r="B335" s="16"/>
      <c r="C335" s="16"/>
      <c r="D335" s="36"/>
      <c r="E335" s="36"/>
      <c r="F335" s="36"/>
      <c r="G335" s="36"/>
      <c r="H335" s="36"/>
      <c r="I335" s="36"/>
      <c r="J335" s="36"/>
      <c r="K335" s="36"/>
      <c r="L335" s="36"/>
      <c r="M335" s="36"/>
      <c r="N335" s="36"/>
      <c r="O335" s="36"/>
      <c r="P335" s="36"/>
      <c r="Q335" s="36"/>
      <c r="R335" s="36"/>
      <c r="S335" s="36"/>
      <c r="T335" s="36"/>
      <c r="U335" s="36"/>
      <c r="V335" s="8"/>
    </row>
    <row r="336" ht="15.75" customHeight="1">
      <c r="A336" s="16"/>
      <c r="B336" s="16"/>
      <c r="C336" s="16"/>
      <c r="D336" s="36"/>
      <c r="E336" s="36"/>
      <c r="F336" s="36"/>
      <c r="G336" s="36"/>
      <c r="H336" s="36"/>
      <c r="I336" s="36"/>
      <c r="J336" s="36"/>
      <c r="K336" s="36"/>
      <c r="L336" s="36"/>
      <c r="M336" s="36"/>
      <c r="N336" s="36"/>
      <c r="O336" s="36"/>
      <c r="P336" s="36"/>
      <c r="Q336" s="36"/>
      <c r="R336" s="36"/>
      <c r="S336" s="36"/>
      <c r="T336" s="36"/>
      <c r="U336" s="36"/>
      <c r="V336" s="8"/>
    </row>
    <row r="337" ht="15.75" customHeight="1">
      <c r="A337" s="16"/>
      <c r="B337" s="16"/>
      <c r="C337" s="16"/>
      <c r="D337" s="36"/>
      <c r="E337" s="36"/>
      <c r="F337" s="36"/>
      <c r="G337" s="36"/>
      <c r="H337" s="36"/>
      <c r="I337" s="36"/>
      <c r="J337" s="36"/>
      <c r="K337" s="36"/>
      <c r="L337" s="36"/>
      <c r="M337" s="36"/>
      <c r="N337" s="36"/>
      <c r="O337" s="36"/>
      <c r="P337" s="36"/>
      <c r="Q337" s="36"/>
      <c r="R337" s="36"/>
      <c r="S337" s="36"/>
      <c r="T337" s="36"/>
      <c r="U337" s="36"/>
      <c r="V337" s="8"/>
    </row>
    <row r="338" ht="15.75" customHeight="1">
      <c r="A338" s="16"/>
      <c r="B338" s="16"/>
      <c r="C338" s="16"/>
      <c r="D338" s="36"/>
      <c r="E338" s="36"/>
      <c r="F338" s="36"/>
      <c r="G338" s="36"/>
      <c r="H338" s="36"/>
      <c r="I338" s="36"/>
      <c r="J338" s="36"/>
      <c r="K338" s="36"/>
      <c r="L338" s="36"/>
      <c r="M338" s="36"/>
      <c r="N338" s="36"/>
      <c r="O338" s="36"/>
      <c r="P338" s="36"/>
      <c r="Q338" s="36"/>
      <c r="R338" s="36"/>
      <c r="S338" s="36"/>
      <c r="T338" s="36"/>
      <c r="U338" s="36"/>
      <c r="V338" s="8"/>
    </row>
    <row r="339" ht="15.75" customHeight="1">
      <c r="A339" s="16"/>
      <c r="B339" s="16"/>
      <c r="C339" s="16"/>
      <c r="D339" s="36"/>
      <c r="E339" s="36"/>
      <c r="F339" s="36"/>
      <c r="G339" s="36"/>
      <c r="H339" s="36"/>
      <c r="I339" s="36"/>
      <c r="J339" s="36"/>
      <c r="K339" s="36"/>
      <c r="L339" s="36"/>
      <c r="M339" s="36"/>
      <c r="N339" s="36"/>
      <c r="O339" s="36"/>
      <c r="P339" s="36"/>
      <c r="Q339" s="36"/>
      <c r="R339" s="36"/>
      <c r="S339" s="36"/>
      <c r="T339" s="36"/>
      <c r="U339" s="36"/>
      <c r="V339" s="8"/>
    </row>
    <row r="340" ht="15.75" customHeight="1">
      <c r="A340" s="16"/>
      <c r="B340" s="16"/>
      <c r="C340" s="16"/>
      <c r="D340" s="36"/>
      <c r="E340" s="36"/>
      <c r="F340" s="36"/>
      <c r="G340" s="36"/>
      <c r="H340" s="36"/>
      <c r="I340" s="36"/>
      <c r="J340" s="36"/>
      <c r="K340" s="36"/>
      <c r="L340" s="36"/>
      <c r="M340" s="36"/>
      <c r="N340" s="36"/>
      <c r="O340" s="36"/>
      <c r="P340" s="36"/>
      <c r="Q340" s="36"/>
      <c r="R340" s="36"/>
      <c r="S340" s="36"/>
      <c r="T340" s="36"/>
      <c r="U340" s="36"/>
      <c r="V340" s="8"/>
    </row>
    <row r="341" ht="15.75" customHeight="1">
      <c r="A341" s="16"/>
      <c r="B341" s="16"/>
      <c r="C341" s="16"/>
      <c r="D341" s="36"/>
      <c r="E341" s="36"/>
      <c r="F341" s="36"/>
      <c r="G341" s="36"/>
      <c r="H341" s="36"/>
      <c r="I341" s="36"/>
      <c r="J341" s="36"/>
      <c r="K341" s="36"/>
      <c r="L341" s="36"/>
      <c r="M341" s="36"/>
      <c r="N341" s="36"/>
      <c r="O341" s="36"/>
      <c r="P341" s="36"/>
      <c r="Q341" s="36"/>
      <c r="R341" s="36"/>
      <c r="S341" s="36"/>
      <c r="T341" s="36"/>
      <c r="U341" s="36"/>
      <c r="V341" s="8"/>
    </row>
    <row r="342" ht="15.75" customHeight="1">
      <c r="A342" s="16"/>
      <c r="B342" s="16"/>
      <c r="C342" s="16"/>
      <c r="D342" s="36"/>
      <c r="E342" s="36"/>
      <c r="F342" s="36"/>
      <c r="G342" s="36"/>
      <c r="H342" s="36"/>
      <c r="I342" s="36"/>
      <c r="J342" s="36"/>
      <c r="K342" s="36"/>
      <c r="L342" s="36"/>
      <c r="M342" s="36"/>
      <c r="N342" s="36"/>
      <c r="O342" s="36"/>
      <c r="P342" s="36"/>
      <c r="Q342" s="36"/>
      <c r="R342" s="36"/>
      <c r="S342" s="36"/>
      <c r="T342" s="36"/>
      <c r="U342" s="36"/>
      <c r="V342" s="8"/>
    </row>
    <row r="343" ht="15.75" customHeight="1">
      <c r="A343" s="16"/>
      <c r="B343" s="16"/>
      <c r="C343" s="16"/>
      <c r="D343" s="36"/>
      <c r="E343" s="36"/>
      <c r="F343" s="36"/>
      <c r="G343" s="36"/>
      <c r="H343" s="36"/>
      <c r="I343" s="36"/>
      <c r="J343" s="36"/>
      <c r="K343" s="36"/>
      <c r="L343" s="36"/>
      <c r="M343" s="36"/>
      <c r="N343" s="36"/>
      <c r="O343" s="36"/>
      <c r="P343" s="36"/>
      <c r="Q343" s="36"/>
      <c r="R343" s="36"/>
      <c r="S343" s="36"/>
      <c r="T343" s="36"/>
      <c r="U343" s="36"/>
      <c r="V343" s="8"/>
    </row>
    <row r="344" ht="15.75" customHeight="1">
      <c r="A344" s="16"/>
      <c r="B344" s="16"/>
      <c r="C344" s="16"/>
      <c r="D344" s="36"/>
      <c r="E344" s="36"/>
      <c r="F344" s="36"/>
      <c r="G344" s="36"/>
      <c r="H344" s="36"/>
      <c r="I344" s="36"/>
      <c r="J344" s="36"/>
      <c r="K344" s="36"/>
      <c r="L344" s="36"/>
      <c r="M344" s="36"/>
      <c r="N344" s="36"/>
      <c r="O344" s="36"/>
      <c r="P344" s="36"/>
      <c r="Q344" s="36"/>
      <c r="R344" s="36"/>
      <c r="S344" s="36"/>
      <c r="T344" s="36"/>
      <c r="U344" s="36"/>
      <c r="V344" s="8"/>
    </row>
    <row r="345" ht="15.75" customHeight="1">
      <c r="A345" s="16"/>
      <c r="B345" s="16"/>
      <c r="C345" s="16"/>
      <c r="D345" s="36"/>
      <c r="E345" s="36"/>
      <c r="F345" s="36"/>
      <c r="G345" s="36"/>
      <c r="H345" s="36"/>
      <c r="I345" s="36"/>
      <c r="J345" s="36"/>
      <c r="K345" s="36"/>
      <c r="L345" s="36"/>
      <c r="M345" s="36"/>
      <c r="N345" s="36"/>
      <c r="O345" s="36"/>
      <c r="P345" s="36"/>
      <c r="Q345" s="36"/>
      <c r="R345" s="36"/>
      <c r="S345" s="36"/>
      <c r="T345" s="36"/>
      <c r="U345" s="36"/>
      <c r="V345" s="8"/>
    </row>
    <row r="346" ht="15.75" customHeight="1">
      <c r="A346" s="16"/>
      <c r="B346" s="16"/>
      <c r="C346" s="16"/>
      <c r="D346" s="36"/>
      <c r="E346" s="36"/>
      <c r="F346" s="36"/>
      <c r="G346" s="36"/>
      <c r="H346" s="36"/>
      <c r="I346" s="36"/>
      <c r="J346" s="36"/>
      <c r="K346" s="36"/>
      <c r="L346" s="36"/>
      <c r="M346" s="36"/>
      <c r="N346" s="36"/>
      <c r="O346" s="36"/>
      <c r="P346" s="36"/>
      <c r="Q346" s="36"/>
      <c r="R346" s="36"/>
      <c r="S346" s="36"/>
      <c r="T346" s="36"/>
      <c r="U346" s="36"/>
      <c r="V346" s="8"/>
    </row>
    <row r="347" ht="15.75" customHeight="1">
      <c r="A347" s="16"/>
      <c r="B347" s="16"/>
      <c r="C347" s="16"/>
      <c r="D347" s="36"/>
      <c r="E347" s="36"/>
      <c r="F347" s="36"/>
      <c r="G347" s="36"/>
      <c r="H347" s="36"/>
      <c r="I347" s="36"/>
      <c r="J347" s="36"/>
      <c r="K347" s="36"/>
      <c r="L347" s="36"/>
      <c r="M347" s="36"/>
      <c r="N347" s="36"/>
      <c r="O347" s="36"/>
      <c r="P347" s="36"/>
      <c r="Q347" s="36"/>
      <c r="R347" s="36"/>
      <c r="S347" s="36"/>
      <c r="T347" s="36"/>
      <c r="U347" s="36"/>
      <c r="V347" s="8"/>
    </row>
    <row r="348" ht="15.75" customHeight="1">
      <c r="A348" s="16"/>
      <c r="B348" s="16"/>
      <c r="C348" s="16"/>
      <c r="D348" s="36"/>
      <c r="E348" s="36"/>
      <c r="F348" s="36"/>
      <c r="G348" s="36"/>
      <c r="H348" s="36"/>
      <c r="I348" s="36"/>
      <c r="J348" s="36"/>
      <c r="K348" s="36"/>
      <c r="L348" s="36"/>
      <c r="M348" s="36"/>
      <c r="N348" s="36"/>
      <c r="O348" s="36"/>
      <c r="P348" s="36"/>
      <c r="Q348" s="36"/>
      <c r="R348" s="36"/>
      <c r="S348" s="36"/>
      <c r="T348" s="36"/>
      <c r="U348" s="36"/>
      <c r="V348" s="8"/>
    </row>
    <row r="349" ht="15.75" customHeight="1">
      <c r="A349" s="16"/>
      <c r="B349" s="16"/>
      <c r="C349" s="16"/>
      <c r="D349" s="36"/>
      <c r="E349" s="36"/>
      <c r="F349" s="36"/>
      <c r="G349" s="36"/>
      <c r="H349" s="36"/>
      <c r="I349" s="36"/>
      <c r="J349" s="36"/>
      <c r="K349" s="36"/>
      <c r="L349" s="36"/>
      <c r="M349" s="36"/>
      <c r="N349" s="36"/>
      <c r="O349" s="36"/>
      <c r="P349" s="36"/>
      <c r="Q349" s="36"/>
      <c r="R349" s="36"/>
      <c r="S349" s="36"/>
      <c r="T349" s="36"/>
      <c r="U349" s="36"/>
      <c r="V349" s="8"/>
    </row>
    <row r="350" ht="15.75" customHeight="1">
      <c r="A350" s="16"/>
      <c r="B350" s="16"/>
      <c r="C350" s="16"/>
      <c r="D350" s="36"/>
      <c r="E350" s="36"/>
      <c r="F350" s="36"/>
      <c r="G350" s="36"/>
      <c r="H350" s="36"/>
      <c r="I350" s="36"/>
      <c r="J350" s="36"/>
      <c r="K350" s="36"/>
      <c r="L350" s="36"/>
      <c r="M350" s="36"/>
      <c r="N350" s="36"/>
      <c r="O350" s="36"/>
      <c r="P350" s="36"/>
      <c r="Q350" s="36"/>
      <c r="R350" s="36"/>
      <c r="S350" s="36"/>
      <c r="T350" s="36"/>
      <c r="U350" s="36"/>
      <c r="V350" s="8"/>
    </row>
    <row r="351" ht="15.75" customHeight="1">
      <c r="A351" s="16"/>
      <c r="B351" s="16"/>
      <c r="C351" s="16"/>
      <c r="D351" s="36"/>
      <c r="E351" s="36"/>
      <c r="F351" s="36"/>
      <c r="G351" s="36"/>
      <c r="H351" s="36"/>
      <c r="I351" s="36"/>
      <c r="J351" s="36"/>
      <c r="K351" s="36"/>
      <c r="L351" s="36"/>
      <c r="M351" s="36"/>
      <c r="N351" s="36"/>
      <c r="O351" s="36"/>
      <c r="P351" s="36"/>
      <c r="Q351" s="36"/>
      <c r="R351" s="36"/>
      <c r="S351" s="36"/>
      <c r="T351" s="36"/>
      <c r="U351" s="36"/>
      <c r="V351" s="8"/>
    </row>
    <row r="352" ht="15.75" customHeight="1">
      <c r="A352" s="16"/>
      <c r="B352" s="16"/>
      <c r="C352" s="16"/>
      <c r="D352" s="36"/>
      <c r="E352" s="36"/>
      <c r="F352" s="36"/>
      <c r="G352" s="36"/>
      <c r="H352" s="36"/>
      <c r="I352" s="36"/>
      <c r="J352" s="36"/>
      <c r="K352" s="36"/>
      <c r="L352" s="36"/>
      <c r="M352" s="36"/>
      <c r="N352" s="36"/>
      <c r="O352" s="36"/>
      <c r="P352" s="36"/>
      <c r="Q352" s="36"/>
      <c r="R352" s="36"/>
      <c r="S352" s="36"/>
      <c r="T352" s="36"/>
      <c r="U352" s="36"/>
      <c r="V352" s="8"/>
    </row>
    <row r="353" ht="15.75" customHeight="1">
      <c r="A353" s="16"/>
      <c r="B353" s="16"/>
      <c r="C353" s="16"/>
      <c r="D353" s="36"/>
      <c r="E353" s="36"/>
      <c r="F353" s="36"/>
      <c r="G353" s="36"/>
      <c r="H353" s="36"/>
      <c r="I353" s="36"/>
      <c r="J353" s="36"/>
      <c r="K353" s="36"/>
      <c r="L353" s="36"/>
      <c r="M353" s="36"/>
      <c r="N353" s="36"/>
      <c r="O353" s="36"/>
      <c r="P353" s="36"/>
      <c r="Q353" s="36"/>
      <c r="R353" s="36"/>
      <c r="S353" s="36"/>
      <c r="T353" s="36"/>
      <c r="U353" s="36"/>
      <c r="V353" s="8"/>
    </row>
    <row r="354" ht="15.75" customHeight="1">
      <c r="A354" s="16"/>
      <c r="B354" s="16"/>
      <c r="C354" s="16"/>
      <c r="D354" s="36"/>
      <c r="E354" s="36"/>
      <c r="F354" s="36"/>
      <c r="G354" s="36"/>
      <c r="H354" s="36"/>
      <c r="I354" s="36"/>
      <c r="J354" s="36"/>
      <c r="K354" s="36"/>
      <c r="L354" s="36"/>
      <c r="M354" s="36"/>
      <c r="N354" s="36"/>
      <c r="O354" s="36"/>
      <c r="P354" s="36"/>
      <c r="Q354" s="36"/>
      <c r="R354" s="36"/>
      <c r="S354" s="36"/>
      <c r="T354" s="36"/>
      <c r="U354" s="36"/>
      <c r="V354" s="8"/>
    </row>
    <row r="355" ht="15.75" customHeight="1">
      <c r="A355" s="16"/>
      <c r="B355" s="16"/>
      <c r="C355" s="16"/>
      <c r="D355" s="36"/>
      <c r="E355" s="36"/>
      <c r="F355" s="36"/>
      <c r="G355" s="36"/>
      <c r="H355" s="36"/>
      <c r="I355" s="36"/>
      <c r="J355" s="36"/>
      <c r="K355" s="36"/>
      <c r="L355" s="36"/>
      <c r="M355" s="36"/>
      <c r="N355" s="36"/>
      <c r="O355" s="36"/>
      <c r="P355" s="36"/>
      <c r="Q355" s="36"/>
      <c r="R355" s="36"/>
      <c r="S355" s="36"/>
      <c r="T355" s="36"/>
      <c r="U355" s="36"/>
      <c r="V355" s="8"/>
    </row>
    <row r="356" ht="15.75" customHeight="1">
      <c r="A356" s="16"/>
      <c r="B356" s="16"/>
      <c r="C356" s="16"/>
      <c r="D356" s="36"/>
      <c r="E356" s="36"/>
      <c r="F356" s="36"/>
      <c r="G356" s="36"/>
      <c r="H356" s="36"/>
      <c r="I356" s="36"/>
      <c r="J356" s="36"/>
      <c r="K356" s="36"/>
      <c r="L356" s="36"/>
      <c r="M356" s="36"/>
      <c r="N356" s="36"/>
      <c r="O356" s="36"/>
      <c r="P356" s="36"/>
      <c r="Q356" s="36"/>
      <c r="R356" s="36"/>
      <c r="S356" s="36"/>
      <c r="T356" s="36"/>
      <c r="U356" s="36"/>
      <c r="V356" s="8"/>
    </row>
    <row r="357" ht="15.75" customHeight="1">
      <c r="A357" s="16"/>
      <c r="B357" s="16"/>
      <c r="C357" s="16"/>
      <c r="D357" s="36"/>
      <c r="E357" s="36"/>
      <c r="F357" s="36"/>
      <c r="G357" s="36"/>
      <c r="H357" s="36"/>
      <c r="I357" s="36"/>
      <c r="J357" s="36"/>
      <c r="K357" s="36"/>
      <c r="L357" s="36"/>
      <c r="M357" s="36"/>
      <c r="N357" s="36"/>
      <c r="O357" s="36"/>
      <c r="P357" s="36"/>
      <c r="Q357" s="36"/>
      <c r="R357" s="36"/>
      <c r="S357" s="36"/>
      <c r="T357" s="36"/>
      <c r="U357" s="36"/>
      <c r="V357" s="8"/>
    </row>
    <row r="358" ht="15.75" customHeight="1">
      <c r="A358" s="16"/>
      <c r="B358" s="16"/>
      <c r="C358" s="16"/>
      <c r="D358" s="36"/>
      <c r="E358" s="36"/>
      <c r="F358" s="36"/>
      <c r="G358" s="36"/>
      <c r="H358" s="36"/>
      <c r="I358" s="36"/>
      <c r="J358" s="36"/>
      <c r="K358" s="36"/>
      <c r="L358" s="36"/>
      <c r="M358" s="36"/>
      <c r="N358" s="36"/>
      <c r="O358" s="36"/>
      <c r="P358" s="36"/>
      <c r="Q358" s="36"/>
      <c r="R358" s="36"/>
      <c r="S358" s="36"/>
      <c r="T358" s="36"/>
      <c r="U358" s="36"/>
      <c r="V358" s="8"/>
    </row>
    <row r="359" ht="15.75" customHeight="1">
      <c r="A359" s="16"/>
      <c r="B359" s="16"/>
      <c r="C359" s="16"/>
      <c r="D359" s="36"/>
      <c r="E359" s="36"/>
      <c r="F359" s="36"/>
      <c r="G359" s="36"/>
      <c r="H359" s="36"/>
      <c r="I359" s="36"/>
      <c r="J359" s="36"/>
      <c r="K359" s="36"/>
      <c r="L359" s="36"/>
      <c r="M359" s="36"/>
      <c r="N359" s="36"/>
      <c r="O359" s="36"/>
      <c r="P359" s="36"/>
      <c r="Q359" s="36"/>
      <c r="R359" s="36"/>
      <c r="S359" s="36"/>
      <c r="T359" s="36"/>
      <c r="U359" s="36"/>
      <c r="V359" s="8"/>
    </row>
    <row r="360" ht="15.75" customHeight="1">
      <c r="A360" s="16"/>
      <c r="B360" s="16"/>
      <c r="C360" s="16"/>
      <c r="D360" s="36"/>
      <c r="E360" s="36"/>
      <c r="F360" s="36"/>
      <c r="G360" s="36"/>
      <c r="H360" s="36"/>
      <c r="I360" s="36"/>
      <c r="J360" s="36"/>
      <c r="K360" s="36"/>
      <c r="L360" s="36"/>
      <c r="M360" s="36"/>
      <c r="N360" s="36"/>
      <c r="O360" s="36"/>
      <c r="P360" s="36"/>
      <c r="Q360" s="36"/>
      <c r="R360" s="36"/>
      <c r="S360" s="36"/>
      <c r="T360" s="36"/>
      <c r="U360" s="36"/>
      <c r="V360" s="8"/>
    </row>
    <row r="361" ht="15.75" customHeight="1">
      <c r="A361" s="16"/>
      <c r="B361" s="16"/>
      <c r="C361" s="16"/>
      <c r="D361" s="36"/>
      <c r="E361" s="36"/>
      <c r="F361" s="36"/>
      <c r="G361" s="36"/>
      <c r="H361" s="36"/>
      <c r="I361" s="36"/>
      <c r="J361" s="36"/>
      <c r="K361" s="36"/>
      <c r="L361" s="36"/>
      <c r="M361" s="36"/>
      <c r="N361" s="36"/>
      <c r="O361" s="36"/>
      <c r="P361" s="36"/>
      <c r="Q361" s="36"/>
      <c r="R361" s="36"/>
      <c r="S361" s="36"/>
      <c r="T361" s="36"/>
      <c r="U361" s="36"/>
      <c r="V361" s="8"/>
    </row>
    <row r="362" ht="15.75" customHeight="1">
      <c r="A362" s="16"/>
      <c r="B362" s="16"/>
      <c r="C362" s="16"/>
      <c r="D362" s="36"/>
      <c r="E362" s="36"/>
      <c r="F362" s="36"/>
      <c r="G362" s="36"/>
      <c r="H362" s="36"/>
      <c r="I362" s="36"/>
      <c r="J362" s="36"/>
      <c r="K362" s="36"/>
      <c r="L362" s="36"/>
      <c r="M362" s="36"/>
      <c r="N362" s="36"/>
      <c r="O362" s="36"/>
      <c r="P362" s="36"/>
      <c r="Q362" s="36"/>
      <c r="R362" s="36"/>
      <c r="S362" s="36"/>
      <c r="T362" s="36"/>
      <c r="U362" s="36"/>
      <c r="V362" s="8"/>
    </row>
    <row r="363" ht="15.75" customHeight="1">
      <c r="A363" s="16"/>
      <c r="B363" s="16"/>
      <c r="C363" s="36"/>
      <c r="D363" s="36"/>
      <c r="E363" s="36"/>
      <c r="F363" s="36"/>
      <c r="G363" s="36"/>
      <c r="H363" s="36"/>
      <c r="I363" s="36"/>
      <c r="J363" s="36"/>
      <c r="K363" s="36"/>
      <c r="L363" s="36"/>
      <c r="M363" s="36"/>
      <c r="N363" s="36"/>
      <c r="O363" s="36"/>
      <c r="P363" s="36"/>
      <c r="Q363" s="36"/>
      <c r="R363" s="36"/>
      <c r="S363" s="36"/>
      <c r="T363" s="36"/>
      <c r="U363" s="36"/>
      <c r="V363" s="8"/>
    </row>
    <row r="364" ht="15.75" customHeight="1">
      <c r="A364" s="16"/>
      <c r="B364" s="16"/>
      <c r="C364" s="36"/>
      <c r="D364" s="36"/>
      <c r="E364" s="36"/>
      <c r="F364" s="36"/>
      <c r="G364" s="36"/>
      <c r="H364" s="36"/>
      <c r="I364" s="36"/>
      <c r="J364" s="36"/>
      <c r="K364" s="36"/>
      <c r="L364" s="36"/>
      <c r="M364" s="36"/>
      <c r="N364" s="36"/>
      <c r="O364" s="36"/>
      <c r="P364" s="36"/>
      <c r="Q364" s="36"/>
      <c r="R364" s="36"/>
      <c r="S364" s="36"/>
      <c r="T364" s="36"/>
      <c r="U364" s="36"/>
      <c r="V364" s="8"/>
    </row>
    <row r="365" ht="15.75" customHeight="1">
      <c r="A365" s="16"/>
      <c r="B365" s="16"/>
      <c r="C365" s="36"/>
      <c r="D365" s="36"/>
      <c r="E365" s="36"/>
      <c r="F365" s="36"/>
      <c r="G365" s="36"/>
      <c r="H365" s="36"/>
      <c r="I365" s="36"/>
      <c r="J365" s="36"/>
      <c r="K365" s="36"/>
      <c r="L365" s="36"/>
      <c r="M365" s="36"/>
      <c r="N365" s="36"/>
      <c r="O365" s="36"/>
      <c r="P365" s="36"/>
      <c r="Q365" s="36"/>
      <c r="R365" s="36"/>
      <c r="S365" s="36"/>
      <c r="T365" s="36"/>
      <c r="U365" s="36"/>
      <c r="V365" s="8"/>
    </row>
    <row r="366" ht="15.75" customHeight="1">
      <c r="A366" s="16"/>
      <c r="B366" s="16"/>
      <c r="C366" s="36"/>
      <c r="D366" s="36"/>
      <c r="E366" s="36"/>
      <c r="F366" s="36"/>
      <c r="G366" s="36"/>
      <c r="H366" s="36"/>
      <c r="I366" s="36"/>
      <c r="J366" s="36"/>
      <c r="K366" s="36"/>
      <c r="L366" s="36"/>
      <c r="M366" s="36"/>
      <c r="N366" s="36"/>
      <c r="O366" s="36"/>
      <c r="P366" s="36"/>
      <c r="Q366" s="36"/>
      <c r="R366" s="36"/>
      <c r="S366" s="36"/>
      <c r="T366" s="36"/>
      <c r="U366" s="36"/>
      <c r="V366" s="8"/>
    </row>
    <row r="367" ht="15.75" customHeight="1">
      <c r="A367" s="16"/>
      <c r="B367" s="16"/>
      <c r="C367" s="36"/>
      <c r="D367" s="36"/>
      <c r="E367" s="36"/>
      <c r="F367" s="36"/>
      <c r="G367" s="36"/>
      <c r="H367" s="36"/>
      <c r="I367" s="36"/>
      <c r="J367" s="36"/>
      <c r="K367" s="36"/>
      <c r="L367" s="36"/>
      <c r="M367" s="36"/>
      <c r="N367" s="36"/>
      <c r="O367" s="36"/>
      <c r="P367" s="36"/>
      <c r="Q367" s="36"/>
      <c r="R367" s="36"/>
      <c r="S367" s="36"/>
      <c r="T367" s="36"/>
      <c r="U367" s="36"/>
      <c r="V367" s="8"/>
    </row>
    <row r="368" ht="15.75" customHeight="1">
      <c r="A368" s="16"/>
      <c r="B368" s="16"/>
      <c r="C368" s="36"/>
      <c r="D368" s="36"/>
      <c r="E368" s="36"/>
      <c r="F368" s="36"/>
      <c r="G368" s="36"/>
      <c r="H368" s="36"/>
      <c r="I368" s="36"/>
      <c r="J368" s="36"/>
      <c r="K368" s="36"/>
      <c r="L368" s="36"/>
      <c r="M368" s="36"/>
      <c r="N368" s="36"/>
      <c r="O368" s="36"/>
      <c r="P368" s="36"/>
      <c r="Q368" s="36"/>
      <c r="R368" s="36"/>
      <c r="S368" s="36"/>
      <c r="T368" s="36"/>
      <c r="U368" s="36"/>
      <c r="V368" s="8"/>
    </row>
    <row r="369" ht="15.75" customHeight="1">
      <c r="A369" s="16"/>
      <c r="B369" s="16"/>
      <c r="C369" s="36"/>
      <c r="D369" s="36"/>
      <c r="E369" s="36"/>
      <c r="F369" s="36"/>
      <c r="G369" s="36"/>
      <c r="H369" s="36"/>
      <c r="I369" s="36"/>
      <c r="J369" s="36"/>
      <c r="K369" s="36"/>
      <c r="L369" s="36"/>
      <c r="M369" s="36"/>
      <c r="N369" s="36"/>
      <c r="O369" s="36"/>
      <c r="P369" s="36"/>
      <c r="Q369" s="36"/>
      <c r="R369" s="36"/>
      <c r="S369" s="36"/>
      <c r="T369" s="36"/>
      <c r="U369" s="36"/>
      <c r="V369" s="8"/>
    </row>
    <row r="370" ht="15.75" customHeight="1">
      <c r="A370" s="16"/>
      <c r="B370" s="16"/>
      <c r="C370" s="36"/>
      <c r="D370" s="36"/>
      <c r="E370" s="36"/>
      <c r="F370" s="36"/>
      <c r="G370" s="36"/>
      <c r="H370" s="36"/>
      <c r="I370" s="36"/>
      <c r="J370" s="36"/>
      <c r="K370" s="36"/>
      <c r="L370" s="36"/>
      <c r="M370" s="36"/>
      <c r="N370" s="36"/>
      <c r="O370" s="36"/>
      <c r="P370" s="36"/>
      <c r="Q370" s="36"/>
      <c r="R370" s="36"/>
      <c r="S370" s="36"/>
      <c r="T370" s="36"/>
      <c r="U370" s="36"/>
      <c r="V370" s="8"/>
    </row>
    <row r="371" ht="15.75" customHeight="1">
      <c r="A371" s="16"/>
      <c r="B371" s="16"/>
      <c r="C371" s="36"/>
      <c r="D371" s="36"/>
      <c r="E371" s="36"/>
      <c r="F371" s="36"/>
      <c r="G371" s="36"/>
      <c r="H371" s="36"/>
      <c r="I371" s="36"/>
      <c r="J371" s="36"/>
      <c r="K371" s="36"/>
      <c r="L371" s="36"/>
      <c r="M371" s="36"/>
      <c r="N371" s="36"/>
      <c r="O371" s="36"/>
      <c r="P371" s="36"/>
      <c r="Q371" s="36"/>
      <c r="R371" s="36"/>
      <c r="S371" s="36"/>
      <c r="T371" s="36"/>
      <c r="U371" s="36"/>
      <c r="V371" s="8"/>
    </row>
    <row r="372" ht="15.75" customHeight="1">
      <c r="A372" s="16"/>
      <c r="B372" s="16"/>
      <c r="C372" s="36"/>
      <c r="D372" s="36"/>
      <c r="E372" s="36"/>
      <c r="F372" s="36"/>
      <c r="G372" s="36"/>
      <c r="H372" s="36"/>
      <c r="I372" s="36"/>
      <c r="J372" s="36"/>
      <c r="K372" s="36"/>
      <c r="L372" s="36"/>
      <c r="M372" s="36"/>
      <c r="N372" s="36"/>
      <c r="O372" s="36"/>
      <c r="P372" s="36"/>
      <c r="Q372" s="36"/>
      <c r="R372" s="36"/>
      <c r="S372" s="36"/>
      <c r="T372" s="36"/>
      <c r="U372" s="36"/>
      <c r="V372" s="8"/>
    </row>
    <row r="373" ht="15.75" customHeight="1">
      <c r="A373" s="16"/>
      <c r="B373" s="16"/>
      <c r="C373" s="36"/>
      <c r="D373" s="36"/>
      <c r="E373" s="36"/>
      <c r="F373" s="36"/>
      <c r="G373" s="36"/>
      <c r="H373" s="36"/>
      <c r="I373" s="36"/>
      <c r="J373" s="36"/>
      <c r="K373" s="36"/>
      <c r="L373" s="36"/>
      <c r="M373" s="36"/>
      <c r="N373" s="36"/>
      <c r="O373" s="36"/>
      <c r="P373" s="36"/>
      <c r="Q373" s="36"/>
      <c r="R373" s="36"/>
      <c r="S373" s="36"/>
      <c r="T373" s="36"/>
      <c r="U373" s="36"/>
      <c r="V373" s="8"/>
    </row>
    <row r="374" ht="15.75" customHeight="1">
      <c r="A374" s="16"/>
      <c r="B374" s="16"/>
      <c r="C374" s="36"/>
      <c r="D374" s="36"/>
      <c r="E374" s="36"/>
      <c r="F374" s="36"/>
      <c r="G374" s="36"/>
      <c r="H374" s="36"/>
      <c r="I374" s="36"/>
      <c r="J374" s="36"/>
      <c r="K374" s="36"/>
      <c r="L374" s="36"/>
      <c r="M374" s="36"/>
      <c r="N374" s="36"/>
      <c r="O374" s="36"/>
      <c r="P374" s="36"/>
      <c r="Q374" s="36"/>
      <c r="R374" s="36"/>
      <c r="S374" s="36"/>
      <c r="T374" s="36"/>
      <c r="U374" s="36"/>
      <c r="V374" s="8"/>
    </row>
    <row r="375" ht="15.75" customHeight="1">
      <c r="A375" s="16"/>
      <c r="B375" s="16"/>
      <c r="C375" s="36"/>
      <c r="D375" s="36"/>
      <c r="E375" s="36"/>
      <c r="F375" s="36"/>
      <c r="G375" s="36"/>
      <c r="H375" s="36"/>
      <c r="I375" s="36"/>
      <c r="J375" s="36"/>
      <c r="K375" s="36"/>
      <c r="L375" s="36"/>
      <c r="M375" s="36"/>
      <c r="N375" s="36"/>
      <c r="O375" s="36"/>
      <c r="P375" s="36"/>
      <c r="Q375" s="36"/>
      <c r="R375" s="36"/>
      <c r="S375" s="36"/>
      <c r="T375" s="36"/>
      <c r="U375" s="36"/>
      <c r="V375" s="8"/>
    </row>
    <row r="376" ht="15.75" customHeight="1">
      <c r="A376" s="16"/>
      <c r="B376" s="16"/>
      <c r="C376" s="36"/>
      <c r="D376" s="36"/>
      <c r="E376" s="36"/>
      <c r="F376" s="36"/>
      <c r="G376" s="36"/>
      <c r="H376" s="36"/>
      <c r="I376" s="36"/>
      <c r="J376" s="36"/>
      <c r="K376" s="36"/>
      <c r="L376" s="36"/>
      <c r="M376" s="36"/>
      <c r="N376" s="36"/>
      <c r="O376" s="36"/>
      <c r="P376" s="36"/>
      <c r="Q376" s="36"/>
      <c r="R376" s="36"/>
      <c r="S376" s="36"/>
      <c r="T376" s="36"/>
      <c r="U376" s="36"/>
      <c r="V376" s="8"/>
    </row>
    <row r="377" ht="15.75" customHeight="1">
      <c r="A377" s="16"/>
      <c r="B377" s="16"/>
      <c r="C377" s="36"/>
      <c r="D377" s="36"/>
      <c r="E377" s="36"/>
      <c r="F377" s="36"/>
      <c r="G377" s="36"/>
      <c r="H377" s="36"/>
      <c r="I377" s="36"/>
      <c r="J377" s="36"/>
      <c r="K377" s="36"/>
      <c r="L377" s="36"/>
      <c r="M377" s="36"/>
      <c r="N377" s="36"/>
      <c r="O377" s="36"/>
      <c r="P377" s="36"/>
      <c r="Q377" s="36"/>
      <c r="R377" s="36"/>
      <c r="S377" s="36"/>
      <c r="T377" s="36"/>
      <c r="U377" s="36"/>
      <c r="V377" s="8"/>
    </row>
    <row r="378" ht="15.75" customHeight="1">
      <c r="A378" s="16"/>
      <c r="B378" s="16"/>
      <c r="C378" s="36"/>
      <c r="D378" s="36"/>
      <c r="E378" s="36"/>
      <c r="F378" s="36"/>
      <c r="G378" s="36"/>
      <c r="H378" s="36"/>
      <c r="I378" s="36"/>
      <c r="J378" s="36"/>
      <c r="K378" s="36"/>
      <c r="L378" s="36"/>
      <c r="M378" s="36"/>
      <c r="N378" s="36"/>
      <c r="O378" s="36"/>
      <c r="P378" s="36"/>
      <c r="Q378" s="36"/>
      <c r="R378" s="36"/>
      <c r="S378" s="36"/>
      <c r="T378" s="36"/>
      <c r="U378" s="36"/>
      <c r="V378" s="8"/>
    </row>
    <row r="379" ht="15.75" customHeight="1">
      <c r="A379" s="16"/>
      <c r="B379" s="16"/>
      <c r="C379" s="36"/>
      <c r="D379" s="36"/>
      <c r="E379" s="36"/>
      <c r="F379" s="36"/>
      <c r="G379" s="36"/>
      <c r="H379" s="36"/>
      <c r="I379" s="36"/>
      <c r="J379" s="36"/>
      <c r="K379" s="36"/>
      <c r="L379" s="36"/>
      <c r="M379" s="36"/>
      <c r="N379" s="36"/>
      <c r="O379" s="36"/>
      <c r="P379" s="36"/>
      <c r="Q379" s="36"/>
      <c r="R379" s="36"/>
      <c r="S379" s="36"/>
      <c r="T379" s="36"/>
      <c r="U379" s="36"/>
      <c r="V379" s="8"/>
    </row>
    <row r="380" ht="15.75" customHeight="1">
      <c r="A380" s="16"/>
      <c r="B380" s="16"/>
      <c r="C380" s="36"/>
      <c r="D380" s="36"/>
      <c r="E380" s="36"/>
      <c r="F380" s="36"/>
      <c r="G380" s="36"/>
      <c r="H380" s="36"/>
      <c r="I380" s="36"/>
      <c r="J380" s="36"/>
      <c r="K380" s="36"/>
      <c r="L380" s="36"/>
      <c r="M380" s="36"/>
      <c r="N380" s="36"/>
      <c r="O380" s="36"/>
      <c r="P380" s="36"/>
      <c r="Q380" s="36"/>
      <c r="R380" s="36"/>
      <c r="S380" s="36"/>
      <c r="T380" s="36"/>
      <c r="U380" s="36"/>
      <c r="V380" s="8"/>
    </row>
    <row r="381" ht="15.75" customHeight="1">
      <c r="A381" s="16"/>
      <c r="B381" s="16"/>
      <c r="C381" s="36"/>
      <c r="D381" s="36"/>
      <c r="E381" s="36"/>
      <c r="F381" s="36"/>
      <c r="G381" s="36"/>
      <c r="H381" s="36"/>
      <c r="I381" s="36"/>
      <c r="J381" s="36"/>
      <c r="K381" s="36"/>
      <c r="L381" s="36"/>
      <c r="M381" s="36"/>
      <c r="N381" s="36"/>
      <c r="O381" s="36"/>
      <c r="P381" s="36"/>
      <c r="Q381" s="36"/>
      <c r="R381" s="36"/>
      <c r="S381" s="36"/>
      <c r="T381" s="36"/>
      <c r="U381" s="36"/>
      <c r="V381" s="8"/>
    </row>
    <row r="382" ht="15.75" customHeight="1">
      <c r="A382" s="16"/>
      <c r="B382" s="16"/>
      <c r="C382" s="36"/>
      <c r="D382" s="36"/>
      <c r="E382" s="36"/>
      <c r="F382" s="36"/>
      <c r="G382" s="36"/>
      <c r="H382" s="36"/>
      <c r="I382" s="36"/>
      <c r="J382" s="36"/>
      <c r="K382" s="36"/>
      <c r="L382" s="36"/>
      <c r="M382" s="36"/>
      <c r="N382" s="36"/>
      <c r="O382" s="36"/>
      <c r="P382" s="36"/>
      <c r="Q382" s="36"/>
      <c r="R382" s="36"/>
      <c r="S382" s="36"/>
      <c r="T382" s="36"/>
      <c r="U382" s="36"/>
      <c r="V382" s="8"/>
    </row>
    <row r="383" ht="15.75" customHeight="1">
      <c r="A383" s="16"/>
      <c r="B383" s="16"/>
      <c r="C383" s="36"/>
      <c r="D383" s="36"/>
      <c r="E383" s="36"/>
      <c r="F383" s="36"/>
      <c r="G383" s="36"/>
      <c r="H383" s="36"/>
      <c r="I383" s="36"/>
      <c r="J383" s="36"/>
      <c r="K383" s="36"/>
      <c r="L383" s="36"/>
      <c r="M383" s="36"/>
      <c r="N383" s="36"/>
      <c r="O383" s="36"/>
      <c r="P383" s="36"/>
      <c r="Q383" s="36"/>
      <c r="R383" s="36"/>
      <c r="S383" s="36"/>
      <c r="T383" s="36"/>
      <c r="U383" s="36"/>
      <c r="V383" s="8"/>
    </row>
    <row r="384" ht="15.75" customHeight="1">
      <c r="A384" s="16"/>
      <c r="B384" s="16"/>
      <c r="C384" s="36"/>
      <c r="D384" s="36"/>
      <c r="E384" s="36"/>
      <c r="F384" s="36"/>
      <c r="G384" s="36"/>
      <c r="H384" s="36"/>
      <c r="I384" s="36"/>
      <c r="J384" s="36"/>
      <c r="K384" s="36"/>
      <c r="L384" s="36"/>
      <c r="M384" s="36"/>
      <c r="N384" s="36"/>
      <c r="O384" s="36"/>
      <c r="P384" s="36"/>
      <c r="Q384" s="36"/>
      <c r="R384" s="36"/>
      <c r="S384" s="36"/>
      <c r="T384" s="36"/>
      <c r="U384" s="36"/>
      <c r="V384" s="8"/>
    </row>
    <row r="385" ht="15.75" customHeight="1">
      <c r="A385" s="16"/>
      <c r="B385" s="16"/>
      <c r="C385" s="36"/>
      <c r="D385" s="36"/>
      <c r="E385" s="36"/>
      <c r="F385" s="36"/>
      <c r="G385" s="36"/>
      <c r="H385" s="36"/>
      <c r="I385" s="36"/>
      <c r="J385" s="36"/>
      <c r="K385" s="36"/>
      <c r="L385" s="36"/>
      <c r="M385" s="36"/>
      <c r="N385" s="36"/>
      <c r="O385" s="36"/>
      <c r="P385" s="36"/>
      <c r="Q385" s="36"/>
      <c r="R385" s="36"/>
      <c r="S385" s="36"/>
      <c r="T385" s="36"/>
      <c r="U385" s="36"/>
      <c r="V385" s="8"/>
    </row>
    <row r="386" ht="15.75" customHeight="1">
      <c r="A386" s="16"/>
      <c r="B386" s="16"/>
      <c r="C386" s="36"/>
      <c r="D386" s="36"/>
      <c r="E386" s="36"/>
      <c r="F386" s="36"/>
      <c r="G386" s="36"/>
      <c r="H386" s="36"/>
      <c r="I386" s="36"/>
      <c r="J386" s="36"/>
      <c r="K386" s="36"/>
      <c r="L386" s="36"/>
      <c r="M386" s="36"/>
      <c r="N386" s="36"/>
      <c r="O386" s="36"/>
      <c r="P386" s="36"/>
      <c r="Q386" s="36"/>
      <c r="R386" s="36"/>
      <c r="S386" s="36"/>
      <c r="T386" s="36"/>
      <c r="U386" s="36"/>
      <c r="V386" s="8"/>
    </row>
    <row r="387" ht="15.75" customHeight="1">
      <c r="A387" s="16"/>
      <c r="B387" s="16"/>
      <c r="C387" s="36"/>
      <c r="D387" s="36"/>
      <c r="E387" s="36"/>
      <c r="F387" s="36"/>
      <c r="G387" s="36"/>
      <c r="H387" s="36"/>
      <c r="I387" s="36"/>
      <c r="J387" s="36"/>
      <c r="K387" s="36"/>
      <c r="L387" s="36"/>
      <c r="M387" s="36"/>
      <c r="N387" s="36"/>
      <c r="O387" s="36"/>
      <c r="P387" s="36"/>
      <c r="Q387" s="36"/>
      <c r="R387" s="36"/>
      <c r="S387" s="36"/>
      <c r="T387" s="36"/>
      <c r="U387" s="36"/>
      <c r="V387" s="8"/>
    </row>
    <row r="388" ht="15.75" customHeight="1">
      <c r="A388" s="16"/>
      <c r="B388" s="16"/>
      <c r="C388" s="36"/>
      <c r="D388" s="36"/>
      <c r="E388" s="36"/>
      <c r="F388" s="36"/>
      <c r="G388" s="36"/>
      <c r="H388" s="36"/>
      <c r="I388" s="36"/>
      <c r="J388" s="36"/>
      <c r="K388" s="36"/>
      <c r="L388" s="36"/>
      <c r="M388" s="36"/>
      <c r="N388" s="36"/>
      <c r="O388" s="36"/>
      <c r="P388" s="36"/>
      <c r="Q388" s="36"/>
      <c r="R388" s="36"/>
      <c r="S388" s="36"/>
      <c r="T388" s="36"/>
      <c r="U388" s="36"/>
      <c r="V388" s="8"/>
    </row>
    <row r="389" ht="15.75" customHeight="1">
      <c r="A389" s="16"/>
      <c r="B389" s="16"/>
      <c r="C389" s="36"/>
      <c r="D389" s="36"/>
      <c r="E389" s="36"/>
      <c r="F389" s="36"/>
      <c r="G389" s="36"/>
      <c r="H389" s="36"/>
      <c r="I389" s="36"/>
      <c r="J389" s="36"/>
      <c r="K389" s="36"/>
      <c r="L389" s="36"/>
      <c r="M389" s="36"/>
      <c r="N389" s="36"/>
      <c r="O389" s="36"/>
      <c r="P389" s="36"/>
      <c r="Q389" s="36"/>
      <c r="R389" s="36"/>
      <c r="S389" s="36"/>
      <c r="T389" s="36"/>
      <c r="U389" s="36"/>
      <c r="V389" s="8"/>
    </row>
    <row r="390" ht="15.75" customHeight="1">
      <c r="A390" s="16"/>
      <c r="B390" s="16"/>
      <c r="C390" s="36"/>
      <c r="D390" s="36"/>
      <c r="E390" s="36"/>
      <c r="F390" s="36"/>
      <c r="G390" s="36"/>
      <c r="H390" s="36"/>
      <c r="I390" s="36"/>
      <c r="J390" s="36"/>
      <c r="K390" s="36"/>
      <c r="L390" s="36"/>
      <c r="M390" s="36"/>
      <c r="N390" s="36"/>
      <c r="O390" s="36"/>
      <c r="P390" s="36"/>
      <c r="Q390" s="36"/>
      <c r="R390" s="36"/>
      <c r="S390" s="36"/>
      <c r="T390" s="36"/>
      <c r="U390" s="36"/>
      <c r="V390" s="8"/>
    </row>
    <row r="391"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8"/>
    </row>
    <row r="392"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8"/>
    </row>
    <row r="393"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8"/>
    </row>
    <row r="394"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8"/>
    </row>
    <row r="395"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8"/>
    </row>
    <row r="396"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8"/>
    </row>
    <row r="397"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8"/>
    </row>
    <row r="398"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8"/>
    </row>
    <row r="399"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8"/>
    </row>
    <row r="400"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8"/>
    </row>
    <row r="401"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8"/>
    </row>
    <row r="402"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8"/>
    </row>
    <row r="403"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8"/>
    </row>
    <row r="404"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8"/>
    </row>
    <row r="405"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8"/>
    </row>
    <row r="406"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8"/>
    </row>
    <row r="407"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8"/>
    </row>
    <row r="408"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8"/>
    </row>
    <row r="409"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8"/>
    </row>
    <row r="410"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8"/>
    </row>
    <row r="411"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8"/>
    </row>
    <row r="412"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8"/>
    </row>
    <row r="413"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8"/>
    </row>
    <row r="414"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8"/>
    </row>
    <row r="415"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8"/>
    </row>
    <row r="416"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8"/>
    </row>
    <row r="417"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8"/>
    </row>
    <row r="418"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8"/>
    </row>
    <row r="419"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8"/>
    </row>
    <row r="420"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8"/>
    </row>
    <row r="421"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8"/>
    </row>
    <row r="422"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8"/>
    </row>
    <row r="423"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8"/>
    </row>
    <row r="424"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8"/>
    </row>
    <row r="425"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8"/>
    </row>
    <row r="426"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8"/>
    </row>
    <row r="427"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8"/>
    </row>
    <row r="428"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8"/>
    </row>
    <row r="429"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8"/>
    </row>
    <row r="430"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8"/>
    </row>
    <row r="431"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8"/>
    </row>
    <row r="432"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8"/>
    </row>
    <row r="433"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8"/>
    </row>
    <row r="434"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8"/>
    </row>
    <row r="435"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8"/>
    </row>
    <row r="436"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8"/>
    </row>
    <row r="437"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8"/>
    </row>
    <row r="438"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8"/>
    </row>
    <row r="439"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8"/>
    </row>
    <row r="440"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8"/>
    </row>
    <row r="441"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8"/>
    </row>
    <row r="442"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8"/>
    </row>
    <row r="443"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8"/>
    </row>
    <row r="444"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8"/>
    </row>
    <row r="445"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8"/>
    </row>
    <row r="446"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8"/>
    </row>
    <row r="447"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8"/>
    </row>
    <row r="448"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8"/>
    </row>
    <row r="449"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8"/>
    </row>
    <row r="450"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8"/>
    </row>
    <row r="451"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8"/>
    </row>
    <row r="452"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8"/>
    </row>
    <row r="453"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8"/>
    </row>
    <row r="454"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8"/>
    </row>
    <row r="455"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8"/>
    </row>
    <row r="456"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8"/>
    </row>
    <row r="457"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8"/>
    </row>
    <row r="458"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8"/>
    </row>
    <row r="459"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8"/>
    </row>
    <row r="460"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8"/>
    </row>
    <row r="461"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8"/>
    </row>
    <row r="462"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8"/>
    </row>
    <row r="463"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8"/>
    </row>
    <row r="464"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8"/>
    </row>
    <row r="465"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8"/>
    </row>
    <row r="466"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8"/>
    </row>
    <row r="467"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8"/>
    </row>
    <row r="468"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8"/>
    </row>
    <row r="469"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8"/>
    </row>
    <row r="470" ht="15.75" customHeight="1">
      <c r="A470" s="36"/>
      <c r="B470" s="36"/>
      <c r="K470" s="36"/>
      <c r="L470" s="36"/>
      <c r="M470" s="36"/>
      <c r="N470" s="36"/>
      <c r="O470" s="36"/>
      <c r="P470" s="36"/>
      <c r="Q470" s="36"/>
      <c r="R470" s="36"/>
      <c r="S470" s="36"/>
      <c r="T470" s="36"/>
      <c r="U470" s="36"/>
      <c r="V470" s="8"/>
    </row>
    <row r="471" ht="15.75" customHeight="1">
      <c r="A471" s="36"/>
      <c r="B471" s="36"/>
      <c r="K471" s="36"/>
      <c r="L471" s="36"/>
      <c r="M471" s="36"/>
      <c r="N471" s="36"/>
      <c r="O471" s="36"/>
      <c r="P471" s="36"/>
      <c r="Q471" s="36"/>
      <c r="R471" s="36"/>
      <c r="S471" s="36"/>
      <c r="T471" s="36"/>
      <c r="U471" s="36"/>
      <c r="V471" s="8"/>
    </row>
    <row r="472" ht="15.75" customHeight="1">
      <c r="A472" s="36"/>
      <c r="B472" s="36"/>
      <c r="K472" s="36"/>
      <c r="L472" s="36"/>
      <c r="M472" s="36"/>
      <c r="N472" s="36"/>
      <c r="O472" s="36"/>
      <c r="P472" s="36"/>
      <c r="Q472" s="36"/>
      <c r="R472" s="36"/>
      <c r="S472" s="36"/>
      <c r="T472" s="36"/>
      <c r="U472" s="36"/>
      <c r="V472" s="8"/>
    </row>
    <row r="473" ht="15.75" customHeight="1">
      <c r="A473" s="36"/>
      <c r="B473" s="36"/>
      <c r="K473" s="36"/>
      <c r="L473" s="36"/>
      <c r="M473" s="36"/>
      <c r="N473" s="36"/>
      <c r="O473" s="36"/>
      <c r="P473" s="36"/>
      <c r="Q473" s="36"/>
      <c r="R473" s="36"/>
      <c r="S473" s="36"/>
      <c r="T473" s="36"/>
      <c r="U473" s="36"/>
      <c r="V473" s="8"/>
    </row>
    <row r="474" ht="15.75" customHeight="1">
      <c r="A474" s="36"/>
      <c r="B474" s="36"/>
      <c r="K474" s="36"/>
      <c r="L474" s="36"/>
      <c r="M474" s="36"/>
      <c r="N474" s="36"/>
      <c r="O474" s="36"/>
      <c r="P474" s="36"/>
      <c r="Q474" s="36"/>
      <c r="R474" s="36"/>
      <c r="S474" s="36"/>
      <c r="T474" s="36"/>
      <c r="U474" s="36"/>
      <c r="V474" s="8"/>
    </row>
    <row r="475" ht="15.75" customHeight="1">
      <c r="A475" s="36"/>
      <c r="B475" s="36"/>
      <c r="K475" s="36"/>
      <c r="L475" s="36"/>
      <c r="M475" s="36"/>
      <c r="N475" s="36"/>
      <c r="O475" s="36"/>
      <c r="P475" s="36"/>
      <c r="Q475" s="36"/>
      <c r="R475" s="36"/>
      <c r="S475" s="36"/>
      <c r="T475" s="36"/>
      <c r="U475" s="36"/>
      <c r="V475" s="8"/>
    </row>
    <row r="476" ht="15.75" customHeight="1">
      <c r="A476" s="36"/>
      <c r="B476" s="36"/>
      <c r="K476" s="36"/>
      <c r="L476" s="36"/>
      <c r="M476" s="36"/>
      <c r="N476" s="36"/>
      <c r="O476" s="36"/>
      <c r="P476" s="36"/>
      <c r="Q476" s="36"/>
      <c r="R476" s="36"/>
      <c r="S476" s="36"/>
      <c r="T476" s="36"/>
      <c r="U476" s="36"/>
      <c r="V476" s="8"/>
    </row>
    <row r="477" ht="15.75" customHeight="1">
      <c r="A477" s="36"/>
      <c r="B477" s="36"/>
      <c r="K477" s="36"/>
      <c r="L477" s="36"/>
      <c r="M477" s="36"/>
      <c r="N477" s="36"/>
      <c r="O477" s="36"/>
      <c r="P477" s="36"/>
      <c r="Q477" s="36"/>
      <c r="R477" s="36"/>
      <c r="S477" s="36"/>
      <c r="T477" s="36"/>
      <c r="U477" s="36"/>
      <c r="V477" s="8"/>
    </row>
    <row r="478" ht="15.75" customHeight="1">
      <c r="A478" s="36"/>
      <c r="B478" s="36"/>
      <c r="K478" s="36"/>
      <c r="L478" s="36"/>
      <c r="M478" s="36"/>
      <c r="N478" s="36"/>
      <c r="O478" s="36"/>
      <c r="P478" s="36"/>
      <c r="Q478" s="36"/>
      <c r="R478" s="36"/>
      <c r="S478" s="36"/>
      <c r="T478" s="36"/>
      <c r="U478" s="36"/>
      <c r="V478" s="8"/>
    </row>
    <row r="479" ht="15.75" customHeight="1">
      <c r="A479" s="36"/>
      <c r="B479" s="36"/>
      <c r="K479" s="36"/>
      <c r="L479" s="36"/>
      <c r="M479" s="36"/>
      <c r="N479" s="36"/>
      <c r="O479" s="36"/>
      <c r="P479" s="36"/>
      <c r="Q479" s="36"/>
      <c r="R479" s="36"/>
      <c r="S479" s="36"/>
      <c r="T479" s="36"/>
      <c r="U479" s="36"/>
      <c r="V479" s="8"/>
    </row>
    <row r="480" ht="15.75" customHeight="1">
      <c r="A480" s="36"/>
      <c r="B480" s="36"/>
      <c r="K480" s="36"/>
      <c r="L480" s="36"/>
      <c r="M480" s="36"/>
      <c r="N480" s="36"/>
      <c r="O480" s="36"/>
      <c r="P480" s="36"/>
      <c r="Q480" s="36"/>
      <c r="R480" s="36"/>
      <c r="S480" s="36"/>
      <c r="T480" s="36"/>
      <c r="U480" s="36"/>
      <c r="V480" s="8"/>
    </row>
    <row r="481" ht="15.75" customHeight="1">
      <c r="A481" s="36"/>
      <c r="B481" s="36"/>
      <c r="K481" s="36"/>
      <c r="L481" s="36"/>
      <c r="M481" s="36"/>
      <c r="N481" s="36"/>
      <c r="O481" s="36"/>
      <c r="P481" s="36"/>
      <c r="Q481" s="36"/>
      <c r="R481" s="36"/>
      <c r="S481" s="36"/>
      <c r="T481" s="36"/>
      <c r="U481" s="36"/>
      <c r="V481" s="8"/>
    </row>
    <row r="482" ht="15.75" customHeight="1">
      <c r="A482" s="36"/>
      <c r="B482" s="36"/>
      <c r="K482" s="36"/>
      <c r="L482" s="36"/>
      <c r="M482" s="36"/>
      <c r="N482" s="36"/>
      <c r="O482" s="36"/>
      <c r="P482" s="36"/>
      <c r="Q482" s="36"/>
      <c r="R482" s="36"/>
      <c r="S482" s="36"/>
      <c r="T482" s="36"/>
      <c r="U482" s="36"/>
      <c r="V482" s="8"/>
    </row>
    <row r="483" ht="15.75" customHeight="1">
      <c r="A483" s="36"/>
      <c r="B483" s="36"/>
      <c r="K483" s="36"/>
      <c r="L483" s="36"/>
      <c r="M483" s="36"/>
      <c r="N483" s="36"/>
      <c r="O483" s="36"/>
      <c r="P483" s="36"/>
      <c r="Q483" s="36"/>
      <c r="R483" s="36"/>
      <c r="S483" s="36"/>
      <c r="T483" s="36"/>
      <c r="U483" s="36"/>
      <c r="V483" s="8"/>
    </row>
    <row r="484" ht="15.75" customHeight="1">
      <c r="A484" s="36"/>
      <c r="B484" s="36"/>
      <c r="K484" s="36"/>
      <c r="L484" s="36"/>
      <c r="M484" s="36"/>
      <c r="N484" s="36"/>
      <c r="O484" s="36"/>
      <c r="P484" s="36"/>
      <c r="Q484" s="36"/>
      <c r="R484" s="36"/>
      <c r="S484" s="36"/>
      <c r="T484" s="36"/>
      <c r="U484" s="36"/>
      <c r="V484" s="8"/>
    </row>
    <row r="485" ht="15.75" customHeight="1">
      <c r="A485" s="36"/>
      <c r="B485" s="36"/>
      <c r="K485" s="36"/>
      <c r="L485" s="36"/>
      <c r="M485" s="36"/>
      <c r="N485" s="36"/>
      <c r="O485" s="36"/>
      <c r="P485" s="36"/>
      <c r="Q485" s="36"/>
      <c r="R485" s="36"/>
      <c r="S485" s="36"/>
      <c r="T485" s="36"/>
      <c r="U485" s="36"/>
      <c r="V485" s="8"/>
    </row>
    <row r="486" ht="15.75" customHeight="1">
      <c r="A486" s="36"/>
      <c r="B486" s="36"/>
      <c r="K486" s="36"/>
      <c r="L486" s="36"/>
      <c r="M486" s="36"/>
      <c r="N486" s="36"/>
      <c r="O486" s="36"/>
      <c r="P486" s="36"/>
      <c r="Q486" s="36"/>
      <c r="R486" s="36"/>
      <c r="S486" s="36"/>
      <c r="T486" s="36"/>
      <c r="U486" s="36"/>
      <c r="V486" s="8"/>
    </row>
    <row r="487" ht="15.75" customHeight="1">
      <c r="A487" s="36"/>
      <c r="B487" s="36"/>
      <c r="K487" s="36"/>
      <c r="L487" s="36"/>
      <c r="M487" s="36"/>
      <c r="N487" s="36"/>
      <c r="O487" s="36"/>
      <c r="P487" s="36"/>
      <c r="Q487" s="36"/>
      <c r="R487" s="36"/>
      <c r="S487" s="36"/>
      <c r="T487" s="36"/>
      <c r="U487" s="36"/>
      <c r="V487" s="8"/>
    </row>
    <row r="488" ht="15.75" customHeight="1">
      <c r="A488" s="36"/>
      <c r="B488" s="36"/>
      <c r="K488" s="36"/>
      <c r="L488" s="36"/>
      <c r="M488" s="36"/>
      <c r="N488" s="36"/>
      <c r="O488" s="36"/>
      <c r="P488" s="36"/>
      <c r="Q488" s="36"/>
      <c r="R488" s="36"/>
      <c r="S488" s="36"/>
      <c r="T488" s="36"/>
      <c r="U488" s="36"/>
      <c r="V488" s="8"/>
    </row>
    <row r="489" ht="15.75" customHeight="1">
      <c r="A489" s="36"/>
      <c r="B489" s="36"/>
      <c r="K489" s="36"/>
      <c r="L489" s="36"/>
      <c r="M489" s="36"/>
      <c r="N489" s="36"/>
      <c r="O489" s="36"/>
      <c r="P489" s="36"/>
      <c r="Q489" s="36"/>
      <c r="R489" s="36"/>
      <c r="S489" s="36"/>
      <c r="T489" s="36"/>
      <c r="U489" s="36"/>
      <c r="V489" s="8"/>
    </row>
    <row r="490" ht="15.75" customHeight="1">
      <c r="A490" s="36"/>
      <c r="B490" s="36"/>
      <c r="K490" s="36"/>
      <c r="L490" s="36"/>
      <c r="M490" s="36"/>
      <c r="N490" s="36"/>
      <c r="O490" s="36"/>
      <c r="P490" s="36"/>
      <c r="Q490" s="36"/>
      <c r="R490" s="36"/>
      <c r="S490" s="36"/>
      <c r="T490" s="36"/>
      <c r="U490" s="36"/>
      <c r="V490" s="8"/>
    </row>
    <row r="491" ht="15.75" customHeight="1">
      <c r="A491" s="36"/>
      <c r="B491" s="36"/>
      <c r="K491" s="36"/>
      <c r="L491" s="36"/>
      <c r="M491" s="36"/>
      <c r="N491" s="36"/>
      <c r="O491" s="36"/>
      <c r="P491" s="36"/>
      <c r="Q491" s="36"/>
      <c r="R491" s="36"/>
      <c r="S491" s="36"/>
      <c r="T491" s="36"/>
      <c r="U491" s="36"/>
      <c r="V491" s="8"/>
    </row>
    <row r="492" ht="15.75" customHeight="1">
      <c r="A492" s="36"/>
      <c r="B492" s="36"/>
      <c r="K492" s="36"/>
      <c r="L492" s="36"/>
      <c r="M492" s="36"/>
      <c r="N492" s="36"/>
      <c r="O492" s="36"/>
      <c r="P492" s="36"/>
      <c r="Q492" s="36"/>
      <c r="R492" s="36"/>
      <c r="S492" s="36"/>
      <c r="T492" s="36"/>
      <c r="U492" s="36"/>
      <c r="V492" s="8"/>
    </row>
    <row r="493" ht="15.75" customHeight="1">
      <c r="A493" s="36"/>
      <c r="B493" s="36"/>
      <c r="K493" s="36"/>
      <c r="L493" s="36"/>
      <c r="M493" s="36"/>
      <c r="N493" s="36"/>
      <c r="O493" s="36"/>
      <c r="P493" s="36"/>
      <c r="Q493" s="36"/>
      <c r="R493" s="36"/>
      <c r="S493" s="36"/>
      <c r="T493" s="36"/>
      <c r="U493" s="36"/>
      <c r="V493" s="8"/>
    </row>
    <row r="494" ht="15.75" customHeight="1">
      <c r="A494" s="36"/>
      <c r="B494" s="36"/>
      <c r="K494" s="36"/>
      <c r="L494" s="36"/>
      <c r="M494" s="36"/>
      <c r="N494" s="36"/>
      <c r="O494" s="36"/>
      <c r="P494" s="36"/>
      <c r="Q494" s="36"/>
      <c r="R494" s="36"/>
      <c r="S494" s="36"/>
      <c r="T494" s="36"/>
      <c r="U494" s="36"/>
      <c r="V494" s="8"/>
    </row>
    <row r="495" ht="15.75" customHeight="1">
      <c r="A495" s="36"/>
      <c r="B495" s="36"/>
      <c r="K495" s="36"/>
      <c r="L495" s="36"/>
      <c r="M495" s="36"/>
      <c r="N495" s="36"/>
      <c r="O495" s="36"/>
      <c r="P495" s="36"/>
      <c r="Q495" s="36"/>
      <c r="R495" s="36"/>
      <c r="S495" s="36"/>
      <c r="T495" s="36"/>
      <c r="U495" s="36"/>
      <c r="V495" s="8"/>
    </row>
    <row r="496" ht="15.75" customHeight="1">
      <c r="A496" s="36"/>
      <c r="B496" s="36"/>
      <c r="K496" s="36"/>
      <c r="L496" s="36"/>
      <c r="M496" s="36"/>
      <c r="N496" s="36"/>
      <c r="O496" s="36"/>
      <c r="P496" s="36"/>
      <c r="Q496" s="36"/>
      <c r="R496" s="36"/>
      <c r="S496" s="36"/>
      <c r="T496" s="36"/>
      <c r="U496" s="36"/>
      <c r="V496" s="8"/>
    </row>
    <row r="497" ht="15.75" customHeight="1">
      <c r="A497" s="36"/>
      <c r="B497" s="36"/>
      <c r="K497" s="36"/>
      <c r="L497" s="36"/>
      <c r="M497" s="36"/>
      <c r="N497" s="36"/>
      <c r="O497" s="36"/>
      <c r="P497" s="36"/>
      <c r="Q497" s="36"/>
      <c r="R497" s="36"/>
      <c r="S497" s="36"/>
      <c r="T497" s="36"/>
      <c r="U497" s="36"/>
      <c r="V497" s="8"/>
    </row>
    <row r="498" ht="15.75" customHeight="1">
      <c r="L498" s="36"/>
      <c r="M498" s="36"/>
      <c r="N498" s="36"/>
      <c r="O498" s="36"/>
      <c r="P498" s="36"/>
      <c r="Q498" s="36"/>
      <c r="R498" s="36"/>
      <c r="S498" s="36"/>
      <c r="T498" s="36"/>
      <c r="U498" s="36"/>
      <c r="V498" s="8"/>
    </row>
    <row r="499" ht="15.75" customHeight="1">
      <c r="L499" s="36"/>
      <c r="M499" s="36"/>
      <c r="N499" s="36"/>
      <c r="O499" s="36"/>
      <c r="P499" s="36"/>
      <c r="Q499" s="36"/>
      <c r="R499" s="36"/>
      <c r="S499" s="36"/>
      <c r="T499" s="36"/>
      <c r="U499" s="36"/>
      <c r="V499" s="8"/>
    </row>
    <row r="500" ht="15.75" customHeight="1">
      <c r="L500" s="36"/>
      <c r="M500" s="36"/>
      <c r="N500" s="36"/>
      <c r="O500" s="36"/>
      <c r="P500" s="36"/>
      <c r="Q500" s="36"/>
      <c r="R500" s="36"/>
      <c r="S500" s="36"/>
      <c r="T500" s="36"/>
      <c r="U500" s="36"/>
      <c r="V500" s="8"/>
    </row>
    <row r="501" ht="15.75" customHeight="1">
      <c r="L501" s="36"/>
      <c r="M501" s="36"/>
      <c r="N501" s="36"/>
      <c r="O501" s="36"/>
      <c r="P501" s="36"/>
      <c r="Q501" s="36"/>
      <c r="R501" s="36"/>
      <c r="S501" s="36"/>
      <c r="T501" s="36"/>
      <c r="U501" s="36"/>
      <c r="V501" s="8"/>
    </row>
    <row r="502" ht="15.75" customHeight="1">
      <c r="L502" s="36"/>
      <c r="M502" s="36"/>
      <c r="N502" s="36"/>
      <c r="O502" s="36"/>
      <c r="P502" s="36"/>
      <c r="Q502" s="36"/>
      <c r="R502" s="36"/>
      <c r="S502" s="36"/>
      <c r="T502" s="36"/>
      <c r="U502" s="36"/>
      <c r="V502" s="8"/>
    </row>
    <row r="503" ht="15.75" customHeight="1">
      <c r="L503" s="36"/>
      <c r="S503" s="36"/>
      <c r="T503" s="36"/>
      <c r="U503" s="36"/>
      <c r="V503" s="8"/>
    </row>
    <row r="504" ht="15.75" customHeight="1">
      <c r="V504" s="8"/>
    </row>
    <row r="505" ht="15.75" customHeight="1">
      <c r="V505" s="8"/>
    </row>
    <row r="506" ht="15.75" customHeight="1">
      <c r="V506" s="8"/>
    </row>
    <row r="507" ht="15.75" customHeight="1">
      <c r="V507" s="8"/>
    </row>
    <row r="508" ht="15.75" customHeight="1">
      <c r="V508" s="8"/>
    </row>
    <row r="509" ht="15.75" customHeight="1">
      <c r="V509" s="8"/>
    </row>
    <row r="510" ht="15.75" customHeight="1">
      <c r="V510" s="8"/>
    </row>
    <row r="511" ht="15.75" customHeight="1">
      <c r="V511" s="8"/>
    </row>
    <row r="512" ht="15.75" customHeight="1">
      <c r="V512" s="8"/>
    </row>
    <row r="513" ht="15.75" customHeight="1">
      <c r="V513" s="8"/>
    </row>
    <row r="514" ht="15.75" customHeight="1">
      <c r="V514" s="8"/>
    </row>
    <row r="515" ht="15.75" customHeight="1">
      <c r="V515" s="8"/>
    </row>
    <row r="516" ht="15.75" customHeight="1">
      <c r="V516" s="8"/>
    </row>
    <row r="517" ht="15.75" customHeight="1">
      <c r="V517" s="8"/>
    </row>
    <row r="518" ht="15.75" customHeight="1">
      <c r="V518" s="8"/>
    </row>
    <row r="519" ht="15.75" customHeight="1">
      <c r="V519" s="8"/>
    </row>
    <row r="520" ht="15.75" customHeight="1">
      <c r="V520" s="8"/>
    </row>
    <row r="521" ht="15.75" customHeight="1">
      <c r="V521" s="8"/>
    </row>
    <row r="522" ht="15.75" customHeight="1">
      <c r="V522" s="8"/>
    </row>
    <row r="523" ht="15.75" customHeight="1">
      <c r="V523" s="8"/>
    </row>
    <row r="524" ht="15.75" customHeight="1">
      <c r="V524" s="8"/>
    </row>
    <row r="525" ht="15.75" customHeight="1">
      <c r="V525" s="8"/>
    </row>
    <row r="526" ht="15.75" customHeight="1">
      <c r="V526" s="8"/>
    </row>
    <row r="527" ht="15.75" customHeight="1">
      <c r="V527" s="8"/>
    </row>
    <row r="528" ht="15.75" customHeight="1">
      <c r="V528" s="8"/>
    </row>
    <row r="529" ht="15.75" customHeight="1">
      <c r="V529" s="8"/>
    </row>
    <row r="530" ht="15.75" customHeight="1">
      <c r="V530" s="8"/>
    </row>
    <row r="531" ht="15.75" customHeight="1">
      <c r="V531" s="8"/>
    </row>
    <row r="532" ht="15.75" customHeight="1">
      <c r="V532" s="8"/>
    </row>
    <row r="533" ht="15.75" customHeight="1">
      <c r="V533" s="8"/>
    </row>
    <row r="534" ht="15.75" customHeight="1">
      <c r="V534" s="8"/>
    </row>
    <row r="535" ht="15.75" customHeight="1">
      <c r="V535" s="8"/>
    </row>
    <row r="536" ht="15.75" customHeight="1">
      <c r="V536" s="8"/>
    </row>
    <row r="537" ht="15.75" customHeight="1">
      <c r="V537" s="8"/>
    </row>
    <row r="538" ht="15.75" customHeight="1">
      <c r="V538" s="8"/>
    </row>
    <row r="539" ht="15.75" customHeight="1">
      <c r="V539" s="8"/>
    </row>
    <row r="540" ht="15.75" customHeight="1">
      <c r="V540" s="8"/>
    </row>
    <row r="541" ht="15.75" customHeight="1">
      <c r="V541" s="8"/>
    </row>
    <row r="542" ht="15.75" customHeight="1">
      <c r="V542" s="8"/>
    </row>
    <row r="543" ht="15.75" customHeight="1">
      <c r="V543" s="8"/>
    </row>
    <row r="544" ht="15.75" customHeight="1">
      <c r="V544" s="8"/>
    </row>
    <row r="545" ht="15.75" customHeight="1">
      <c r="V545" s="8"/>
    </row>
    <row r="546" ht="15.75" customHeight="1">
      <c r="V546" s="8"/>
    </row>
    <row r="547" ht="15.75" customHeight="1">
      <c r="V547" s="8"/>
    </row>
    <row r="548" ht="15.75" customHeight="1">
      <c r="V548" s="8"/>
    </row>
    <row r="549" ht="15.75" customHeight="1">
      <c r="V549" s="8"/>
    </row>
    <row r="550" ht="15.75" customHeight="1">
      <c r="V550" s="8"/>
    </row>
    <row r="551" ht="15.75" customHeight="1">
      <c r="V551" s="8"/>
    </row>
    <row r="552" ht="15.75" customHeight="1">
      <c r="V552" s="8"/>
    </row>
    <row r="553" ht="15.75" customHeight="1">
      <c r="V553" s="8"/>
    </row>
    <row r="554" ht="15.75" customHeight="1">
      <c r="V554" s="8"/>
    </row>
    <row r="555" ht="15.75" customHeight="1">
      <c r="V555" s="8"/>
    </row>
    <row r="556" ht="15.75" customHeight="1">
      <c r="V556" s="8"/>
    </row>
    <row r="557" ht="15.75" customHeight="1">
      <c r="V557" s="8"/>
    </row>
    <row r="558" ht="15.75" customHeight="1">
      <c r="V558" s="8"/>
    </row>
    <row r="559" ht="15.75" customHeight="1">
      <c r="V559" s="8"/>
    </row>
    <row r="560" ht="15.75" customHeight="1">
      <c r="V560" s="8"/>
    </row>
    <row r="561" ht="15.75" customHeight="1">
      <c r="V561" s="8"/>
    </row>
    <row r="562" ht="15.75" customHeight="1">
      <c r="V562" s="8"/>
    </row>
    <row r="563" ht="15.75" customHeight="1">
      <c r="V563" s="8"/>
    </row>
    <row r="564" ht="15.75" customHeight="1">
      <c r="V564" s="8"/>
    </row>
    <row r="565" ht="15.75" customHeight="1">
      <c r="V565" s="8"/>
    </row>
    <row r="566" ht="15.75" customHeight="1">
      <c r="V566" s="8"/>
    </row>
    <row r="567" ht="15.75" customHeight="1">
      <c r="V567" s="8"/>
    </row>
    <row r="568" ht="15.75" customHeight="1">
      <c r="V568" s="8"/>
    </row>
    <row r="569" ht="15.75" customHeight="1">
      <c r="V569" s="8"/>
    </row>
    <row r="570" ht="15.75" customHeight="1">
      <c r="V570" s="8"/>
    </row>
    <row r="571" ht="15.75" customHeight="1">
      <c r="V571" s="8"/>
    </row>
    <row r="572" ht="15.75" customHeight="1">
      <c r="V572" s="8"/>
    </row>
    <row r="573" ht="15.75" customHeight="1">
      <c r="V573" s="8"/>
    </row>
    <row r="574" ht="15.75" customHeight="1">
      <c r="V574" s="8"/>
    </row>
    <row r="575" ht="15.75" customHeight="1">
      <c r="V575" s="8"/>
    </row>
    <row r="576" ht="15.75" customHeight="1">
      <c r="V576" s="8"/>
    </row>
    <row r="577" ht="15.75" customHeight="1">
      <c r="V577" s="8"/>
    </row>
    <row r="578" ht="15.75" customHeight="1">
      <c r="V578" s="8"/>
    </row>
    <row r="579" ht="15.75" customHeight="1">
      <c r="V579" s="8"/>
    </row>
    <row r="580" ht="15.75" customHeight="1">
      <c r="V580" s="8"/>
    </row>
    <row r="581" ht="15.75" customHeight="1">
      <c r="V581" s="8"/>
    </row>
    <row r="582" ht="15.75" customHeight="1">
      <c r="V582" s="8"/>
    </row>
    <row r="583" ht="15.75" customHeight="1">
      <c r="V583" s="8"/>
    </row>
    <row r="584" ht="15.75" customHeight="1">
      <c r="V584" s="8"/>
    </row>
    <row r="585" ht="15.75" customHeight="1">
      <c r="V585" s="8"/>
    </row>
    <row r="586" ht="15.75" customHeight="1">
      <c r="V586" s="8"/>
    </row>
    <row r="587" ht="15.75" customHeight="1">
      <c r="V587" s="8"/>
    </row>
    <row r="588" ht="15.75" customHeight="1">
      <c r="V588" s="8"/>
    </row>
    <row r="589" ht="15.75" customHeight="1">
      <c r="V589" s="8"/>
    </row>
    <row r="590" ht="15.75" customHeight="1">
      <c r="V590" s="8"/>
    </row>
    <row r="591" ht="15.75" customHeight="1">
      <c r="V591" s="8"/>
    </row>
    <row r="592" ht="15.75" customHeight="1">
      <c r="V592" s="8"/>
    </row>
    <row r="593" ht="15.75" customHeight="1">
      <c r="V593" s="8"/>
    </row>
    <row r="594" ht="15.75" customHeight="1">
      <c r="V594" s="8"/>
    </row>
    <row r="595" ht="15.75" customHeight="1">
      <c r="V595" s="8"/>
    </row>
    <row r="596" ht="15.75" customHeight="1">
      <c r="V596" s="8"/>
    </row>
    <row r="597" ht="15.75" customHeight="1">
      <c r="V597" s="8"/>
    </row>
    <row r="598" ht="15.75" customHeight="1">
      <c r="V598" s="8"/>
    </row>
    <row r="599" ht="15.75" customHeight="1">
      <c r="V599" s="8"/>
    </row>
    <row r="600" ht="15.75" customHeight="1">
      <c r="V600" s="8"/>
    </row>
    <row r="601" ht="15.75" customHeight="1">
      <c r="V601" s="8"/>
    </row>
    <row r="602" ht="15.75" customHeight="1">
      <c r="V602" s="8"/>
    </row>
    <row r="603" ht="15.75" customHeight="1">
      <c r="V603" s="8"/>
    </row>
    <row r="604" ht="15.75" customHeight="1">
      <c r="V604" s="8"/>
    </row>
    <row r="605" ht="15.75" customHeight="1">
      <c r="V605" s="8"/>
    </row>
    <row r="606" ht="15.75" customHeight="1">
      <c r="V606" s="8"/>
    </row>
    <row r="607" ht="15.75" customHeight="1">
      <c r="V607" s="8"/>
    </row>
    <row r="608" ht="15.75" customHeight="1">
      <c r="V608" s="8"/>
    </row>
    <row r="609" ht="15.75" customHeight="1">
      <c r="V609" s="8"/>
    </row>
    <row r="610" ht="15.75" customHeight="1">
      <c r="V610" s="8"/>
    </row>
    <row r="611" ht="15.75" customHeight="1">
      <c r="V611" s="8"/>
    </row>
    <row r="612" ht="15.75" customHeight="1">
      <c r="V612" s="8"/>
    </row>
    <row r="613" ht="15.75" customHeight="1">
      <c r="V613" s="8"/>
    </row>
    <row r="614" ht="15.75" customHeight="1">
      <c r="V614" s="8"/>
    </row>
    <row r="615" ht="15.75" customHeight="1">
      <c r="V615" s="8"/>
    </row>
    <row r="616" ht="15.75" customHeight="1">
      <c r="V616" s="8"/>
    </row>
    <row r="617" ht="15.75" customHeight="1">
      <c r="V617" s="8"/>
    </row>
    <row r="618" ht="15.75" customHeight="1">
      <c r="V618" s="8"/>
    </row>
    <row r="619" ht="15.75" customHeight="1">
      <c r="V619" s="8"/>
    </row>
    <row r="620" ht="15.75" customHeight="1">
      <c r="V620" s="8"/>
    </row>
    <row r="621" ht="15.75" customHeight="1">
      <c r="V621" s="8"/>
    </row>
    <row r="622" ht="15.75" customHeight="1">
      <c r="V622" s="8"/>
    </row>
    <row r="623" ht="15.75" customHeight="1">
      <c r="V623" s="8"/>
    </row>
    <row r="624" ht="15.75" customHeight="1">
      <c r="V624" s="8"/>
    </row>
    <row r="625" ht="15.75" customHeight="1">
      <c r="V625" s="8"/>
    </row>
    <row r="626" ht="15.75" customHeight="1">
      <c r="V626" s="8"/>
    </row>
    <row r="627" ht="15.75" customHeight="1">
      <c r="V627" s="8"/>
    </row>
    <row r="628" ht="15.75" customHeight="1">
      <c r="V628" s="8"/>
    </row>
    <row r="629" ht="15.75" customHeight="1">
      <c r="V629" s="8"/>
    </row>
    <row r="630" ht="15.75" customHeight="1">
      <c r="V630" s="8"/>
    </row>
    <row r="631" ht="15.75" customHeight="1">
      <c r="V631" s="8"/>
    </row>
    <row r="632" ht="15.75" customHeight="1">
      <c r="V632" s="8"/>
    </row>
    <row r="633" ht="15.75" customHeight="1">
      <c r="V633" s="8"/>
    </row>
    <row r="634" ht="15.75" customHeight="1">
      <c r="V634" s="8"/>
    </row>
    <row r="635" ht="15.75" customHeight="1">
      <c r="V635" s="8"/>
    </row>
    <row r="636" ht="15.75" customHeight="1">
      <c r="V636" s="8"/>
    </row>
    <row r="637" ht="15.75" customHeight="1">
      <c r="V637" s="8"/>
    </row>
    <row r="638" ht="15.75" customHeight="1">
      <c r="V638" s="8"/>
    </row>
    <row r="639" ht="15.75" customHeight="1">
      <c r="V639" s="8"/>
    </row>
    <row r="640" ht="15.75" customHeight="1">
      <c r="V640" s="8"/>
    </row>
    <row r="641" ht="15.75" customHeight="1">
      <c r="V641" s="8"/>
    </row>
    <row r="642" ht="15.75" customHeight="1">
      <c r="V642" s="8"/>
    </row>
    <row r="643" ht="15.75" customHeight="1">
      <c r="V643" s="8"/>
    </row>
    <row r="644" ht="15.75" customHeight="1">
      <c r="V644" s="8"/>
    </row>
    <row r="645" ht="15.75" customHeight="1">
      <c r="V645" s="8"/>
    </row>
    <row r="646" ht="15.75" customHeight="1">
      <c r="V646" s="8"/>
    </row>
    <row r="647" ht="15.75" customHeight="1">
      <c r="V647" s="8"/>
    </row>
    <row r="648" ht="15.75" customHeight="1">
      <c r="V648" s="8"/>
    </row>
    <row r="649" ht="15.75" customHeight="1">
      <c r="V649" s="8"/>
    </row>
    <row r="650" ht="15.75" customHeight="1">
      <c r="V650" s="8"/>
    </row>
    <row r="651" ht="15.75" customHeight="1">
      <c r="V651" s="8"/>
    </row>
    <row r="652" ht="15.75" customHeight="1">
      <c r="V652" s="8"/>
    </row>
    <row r="653" ht="15.75" customHeight="1">
      <c r="V653" s="8"/>
    </row>
    <row r="654" ht="15.75" customHeight="1">
      <c r="V654" s="8"/>
    </row>
    <row r="655" ht="15.75" customHeight="1">
      <c r="V655" s="8"/>
    </row>
    <row r="656" ht="15.75" customHeight="1">
      <c r="V656" s="8"/>
    </row>
    <row r="657" ht="15.75" customHeight="1">
      <c r="V657" s="8"/>
    </row>
    <row r="658" ht="15.75" customHeight="1">
      <c r="V658" s="8"/>
    </row>
    <row r="659" ht="15.75" customHeight="1">
      <c r="V659" s="8"/>
    </row>
    <row r="660" ht="15.75" customHeight="1">
      <c r="V660" s="8"/>
    </row>
    <row r="661" ht="15.75" customHeight="1">
      <c r="V661" s="8"/>
    </row>
    <row r="662" ht="15.75" customHeight="1">
      <c r="V662" s="8"/>
    </row>
    <row r="663" ht="15.75" customHeight="1">
      <c r="V663" s="8"/>
    </row>
    <row r="664" ht="15.75" customHeight="1">
      <c r="V664" s="8"/>
    </row>
    <row r="665" ht="15.75" customHeight="1">
      <c r="V665" s="8"/>
    </row>
    <row r="666" ht="15.75" customHeight="1">
      <c r="V666" s="8"/>
    </row>
    <row r="667" ht="15.75" customHeight="1">
      <c r="V667" s="8"/>
    </row>
    <row r="668" ht="15.75" customHeight="1">
      <c r="V668" s="8"/>
    </row>
    <row r="669" ht="15.75" customHeight="1">
      <c r="V669" s="8"/>
    </row>
    <row r="670" ht="15.75" customHeight="1">
      <c r="V670" s="8"/>
    </row>
    <row r="671" ht="15.75" customHeight="1">
      <c r="V671" s="8"/>
    </row>
    <row r="672" ht="15.75" customHeight="1">
      <c r="V672" s="8"/>
    </row>
    <row r="673" ht="15.75" customHeight="1">
      <c r="V673" s="8"/>
    </row>
    <row r="674" ht="15.75" customHeight="1">
      <c r="V674" s="8"/>
    </row>
    <row r="675" ht="15.75" customHeight="1">
      <c r="V675" s="8"/>
    </row>
    <row r="676" ht="15.75" customHeight="1">
      <c r="V676" s="8"/>
    </row>
    <row r="677" ht="15.75" customHeight="1">
      <c r="V677" s="8"/>
    </row>
    <row r="678" ht="15.75" customHeight="1">
      <c r="V678" s="8"/>
    </row>
    <row r="679" ht="15.75" customHeight="1">
      <c r="V679" s="8"/>
    </row>
    <row r="680" ht="15.75" customHeight="1">
      <c r="V680" s="8"/>
    </row>
    <row r="681" ht="15.75" customHeight="1">
      <c r="V681" s="8"/>
    </row>
    <row r="682" ht="15.75" customHeight="1">
      <c r="V682" s="8"/>
    </row>
    <row r="683" ht="15.75" customHeight="1">
      <c r="V683" s="8"/>
    </row>
    <row r="684" ht="15.75" customHeight="1">
      <c r="V684" s="8"/>
    </row>
    <row r="685" ht="15.75" customHeight="1">
      <c r="V685" s="8"/>
    </row>
    <row r="686" ht="15.75" customHeight="1">
      <c r="V686" s="8"/>
    </row>
    <row r="687" ht="15.75" customHeight="1">
      <c r="V687" s="8"/>
    </row>
    <row r="688" ht="15.75" customHeight="1">
      <c r="V688" s="8"/>
    </row>
    <row r="689" ht="15.75" customHeight="1">
      <c r="V689" s="8"/>
    </row>
    <row r="690" ht="15.75" customHeight="1">
      <c r="V690" s="8"/>
    </row>
    <row r="691" ht="15.75" customHeight="1">
      <c r="V691" s="8"/>
    </row>
    <row r="692" ht="15.75" customHeight="1">
      <c r="V692" s="8"/>
    </row>
    <row r="693" ht="15.75" customHeight="1">
      <c r="V693" s="8"/>
    </row>
    <row r="694" ht="15.75" customHeight="1">
      <c r="V694" s="8"/>
    </row>
    <row r="695" ht="15.75" customHeight="1">
      <c r="V695" s="8"/>
    </row>
    <row r="696" ht="15.75" customHeight="1">
      <c r="V696" s="8"/>
    </row>
    <row r="697" ht="15.75" customHeight="1">
      <c r="V697" s="8"/>
    </row>
    <row r="698" ht="15.75" customHeight="1">
      <c r="V698" s="8"/>
    </row>
    <row r="699" ht="15.75" customHeight="1">
      <c r="V699" s="8"/>
    </row>
    <row r="700" ht="15.75" customHeight="1">
      <c r="V700" s="8"/>
    </row>
    <row r="701" ht="15.75" customHeight="1">
      <c r="V701" s="8"/>
    </row>
    <row r="702" ht="15.75" customHeight="1">
      <c r="V702" s="8"/>
    </row>
    <row r="703" ht="15.75" customHeight="1">
      <c r="V703" s="8"/>
    </row>
    <row r="704" ht="15.75" customHeight="1">
      <c r="V704" s="8"/>
    </row>
    <row r="705" ht="15.75" customHeight="1">
      <c r="V705" s="8"/>
    </row>
    <row r="706" ht="15.75" customHeight="1">
      <c r="V706" s="8"/>
    </row>
    <row r="707" ht="15.75" customHeight="1">
      <c r="V707" s="8"/>
    </row>
    <row r="708" ht="15.75" customHeight="1">
      <c r="V708" s="8"/>
    </row>
    <row r="709" ht="15.75" customHeight="1">
      <c r="V709" s="8"/>
    </row>
    <row r="710" ht="15.75" customHeight="1">
      <c r="V710" s="8"/>
    </row>
    <row r="711" ht="15.75" customHeight="1">
      <c r="V711" s="8"/>
    </row>
    <row r="712" ht="15.75" customHeight="1">
      <c r="V712" s="8"/>
    </row>
    <row r="713" ht="15.75" customHeight="1">
      <c r="V713" s="8"/>
    </row>
    <row r="714" ht="15.75" customHeight="1">
      <c r="V714" s="8"/>
    </row>
    <row r="715" ht="15.75" customHeight="1">
      <c r="V715" s="8"/>
    </row>
    <row r="716" ht="15.75" customHeight="1">
      <c r="V716" s="8"/>
    </row>
    <row r="717" ht="15.75" customHeight="1">
      <c r="V717" s="8"/>
    </row>
    <row r="718" ht="15.75" customHeight="1">
      <c r="V718" s="8"/>
    </row>
    <row r="719" ht="15.75" customHeight="1">
      <c r="V719" s="8"/>
    </row>
    <row r="720" ht="15.75" customHeight="1">
      <c r="V720" s="8"/>
    </row>
    <row r="721" ht="15.75" customHeight="1">
      <c r="V721" s="8"/>
    </row>
    <row r="722" ht="15.75" customHeight="1">
      <c r="V722" s="8"/>
    </row>
    <row r="723" ht="15.75" customHeight="1">
      <c r="V723" s="8"/>
    </row>
    <row r="724" ht="15.75" customHeight="1">
      <c r="V724" s="8"/>
    </row>
    <row r="725" ht="15.75" customHeight="1">
      <c r="V725" s="8"/>
    </row>
    <row r="726" ht="15.75" customHeight="1">
      <c r="V726" s="8"/>
    </row>
    <row r="727" ht="15.75" customHeight="1">
      <c r="V727" s="8"/>
    </row>
    <row r="728" ht="15.75" customHeight="1">
      <c r="V728" s="8"/>
    </row>
    <row r="729" ht="15.75" customHeight="1">
      <c r="V729" s="8"/>
    </row>
    <row r="730" ht="15.75" customHeight="1">
      <c r="V730" s="8"/>
    </row>
    <row r="731" ht="15.75" customHeight="1">
      <c r="V731" s="8"/>
    </row>
    <row r="732" ht="15.75" customHeight="1">
      <c r="V732" s="8"/>
    </row>
    <row r="733" ht="15.75" customHeight="1">
      <c r="V733" s="8"/>
    </row>
    <row r="734" ht="15.75" customHeight="1">
      <c r="V734" s="8"/>
    </row>
    <row r="735" ht="15.75" customHeight="1">
      <c r="V735" s="8"/>
    </row>
    <row r="736" ht="15.75" customHeight="1">
      <c r="V736" s="8"/>
    </row>
    <row r="737" ht="15.75" customHeight="1">
      <c r="V737" s="8"/>
    </row>
    <row r="738" ht="15.75" customHeight="1">
      <c r="V738" s="8"/>
    </row>
    <row r="739" ht="15.75" customHeight="1">
      <c r="V739" s="8"/>
    </row>
    <row r="740" ht="15.75" customHeight="1">
      <c r="V740" s="8"/>
    </row>
    <row r="741" ht="15.75" customHeight="1">
      <c r="V741" s="8"/>
    </row>
    <row r="742" ht="15.75" customHeight="1">
      <c r="V742" s="8"/>
    </row>
    <row r="743" ht="15.75" customHeight="1">
      <c r="V743" s="8"/>
    </row>
    <row r="744" ht="15.75" customHeight="1">
      <c r="V744" s="8"/>
    </row>
    <row r="745" ht="15.75" customHeight="1">
      <c r="V745" s="8"/>
    </row>
    <row r="746" ht="15.75" customHeight="1">
      <c r="V746" s="8"/>
    </row>
    <row r="747" ht="15.75" customHeight="1">
      <c r="V747" s="8"/>
    </row>
    <row r="748" ht="15.75" customHeight="1">
      <c r="V748" s="8"/>
    </row>
    <row r="749" ht="15.75" customHeight="1">
      <c r="V749" s="8"/>
    </row>
    <row r="750" ht="15.75" customHeight="1">
      <c r="V750" s="8"/>
    </row>
    <row r="751" ht="15.75" customHeight="1">
      <c r="V751" s="8"/>
    </row>
    <row r="752" ht="15.75" customHeight="1">
      <c r="V752" s="8"/>
    </row>
    <row r="753" ht="15.75" customHeight="1">
      <c r="V753" s="8"/>
    </row>
    <row r="754" ht="15.75" customHeight="1">
      <c r="V754" s="8"/>
    </row>
    <row r="755" ht="15.75" customHeight="1">
      <c r="V755" s="8"/>
    </row>
    <row r="756" ht="15.75" customHeight="1">
      <c r="V756" s="8"/>
    </row>
    <row r="757" ht="15.75" customHeight="1">
      <c r="V757" s="8"/>
    </row>
    <row r="758" ht="15.75" customHeight="1">
      <c r="V758" s="8"/>
    </row>
    <row r="759" ht="15.75" customHeight="1">
      <c r="V759" s="8"/>
    </row>
    <row r="760" ht="15.75" customHeight="1">
      <c r="V760" s="8"/>
    </row>
    <row r="761" ht="15.75" customHeight="1">
      <c r="V761" s="8"/>
    </row>
    <row r="762" ht="15.75" customHeight="1">
      <c r="V762" s="8"/>
    </row>
    <row r="763" ht="15.75" customHeight="1">
      <c r="V763" s="8"/>
    </row>
    <row r="764" ht="15.75" customHeight="1">
      <c r="V764" s="8"/>
    </row>
    <row r="765" ht="15.75" customHeight="1">
      <c r="V765" s="8"/>
    </row>
    <row r="766" ht="15.75" customHeight="1">
      <c r="V766" s="8"/>
    </row>
    <row r="767" ht="15.75" customHeight="1">
      <c r="V767" s="8"/>
    </row>
    <row r="768" ht="15.75" customHeight="1">
      <c r="V768" s="8"/>
    </row>
    <row r="769" ht="15.75" customHeight="1">
      <c r="V769" s="8"/>
    </row>
    <row r="770" ht="15.75" customHeight="1">
      <c r="V770" s="8"/>
    </row>
    <row r="771" ht="15.75" customHeight="1">
      <c r="V771" s="8"/>
    </row>
    <row r="772" ht="15.75" customHeight="1">
      <c r="V772" s="8"/>
    </row>
    <row r="773" ht="15.75" customHeight="1">
      <c r="V773" s="8"/>
    </row>
    <row r="774" ht="15.75" customHeight="1">
      <c r="V774" s="8"/>
    </row>
    <row r="775" ht="15.75" customHeight="1">
      <c r="V775" s="8"/>
    </row>
    <row r="776" ht="15.75" customHeight="1">
      <c r="V776" s="8"/>
    </row>
    <row r="777" ht="15.75" customHeight="1">
      <c r="V777" s="8"/>
    </row>
    <row r="778" ht="15.75" customHeight="1">
      <c r="V778" s="8"/>
    </row>
    <row r="779" ht="15.75" customHeight="1">
      <c r="V779" s="8"/>
    </row>
    <row r="780" ht="15.75" customHeight="1">
      <c r="V780" s="8"/>
    </row>
    <row r="781" ht="15.75" customHeight="1">
      <c r="V781" s="8"/>
    </row>
    <row r="782" ht="15.75" customHeight="1">
      <c r="V782" s="8"/>
    </row>
    <row r="783" ht="15.75" customHeight="1">
      <c r="V783" s="8"/>
    </row>
    <row r="784" ht="15.75" customHeight="1">
      <c r="V784" s="8"/>
    </row>
    <row r="785" ht="15.75" customHeight="1">
      <c r="V785" s="8"/>
    </row>
    <row r="786" ht="15.75" customHeight="1">
      <c r="V786" s="8"/>
    </row>
    <row r="787" ht="15.75" customHeight="1">
      <c r="V787" s="8"/>
    </row>
    <row r="788" ht="15.75" customHeight="1">
      <c r="V788" s="8"/>
    </row>
    <row r="789" ht="15.75" customHeight="1">
      <c r="V789" s="8"/>
    </row>
    <row r="790" ht="15.75" customHeight="1">
      <c r="V790" s="8"/>
    </row>
    <row r="791" ht="15.75" customHeight="1">
      <c r="V791" s="8"/>
    </row>
    <row r="792" ht="15.75" customHeight="1">
      <c r="V792" s="8"/>
    </row>
    <row r="793" ht="15.75" customHeight="1">
      <c r="V793" s="8"/>
    </row>
    <row r="794" ht="15.75" customHeight="1">
      <c r="V794" s="8"/>
    </row>
    <row r="795" ht="15.75" customHeight="1">
      <c r="V795" s="8"/>
    </row>
    <row r="796" ht="15.75" customHeight="1">
      <c r="V796" s="8"/>
    </row>
    <row r="797" ht="15.75" customHeight="1">
      <c r="V797" s="8"/>
    </row>
    <row r="798" ht="15.75" customHeight="1">
      <c r="V798" s="8"/>
    </row>
    <row r="799" ht="15.75" customHeight="1">
      <c r="V799" s="8"/>
    </row>
    <row r="800" ht="15.75" customHeight="1">
      <c r="V800" s="8"/>
    </row>
    <row r="801" ht="15.75" customHeight="1">
      <c r="V801" s="8"/>
    </row>
    <row r="802" ht="15.75" customHeight="1">
      <c r="V802" s="8"/>
    </row>
    <row r="803" ht="15.75" customHeight="1">
      <c r="V803" s="8"/>
    </row>
    <row r="804" ht="15.75" customHeight="1">
      <c r="V804" s="8"/>
    </row>
    <row r="805" ht="15.75" customHeight="1">
      <c r="V805" s="8"/>
    </row>
    <row r="806" ht="15.75" customHeight="1">
      <c r="V806" s="8"/>
    </row>
    <row r="807" ht="15.75" customHeight="1">
      <c r="V807" s="8"/>
    </row>
    <row r="808" ht="15.75" customHeight="1">
      <c r="V808" s="8"/>
    </row>
    <row r="809" ht="15.75" customHeight="1">
      <c r="V809" s="8"/>
    </row>
    <row r="810" ht="15.75" customHeight="1">
      <c r="V810" s="8"/>
    </row>
    <row r="811" ht="15.75" customHeight="1">
      <c r="V811" s="8"/>
    </row>
    <row r="812" ht="15.75" customHeight="1">
      <c r="V812" s="8"/>
    </row>
    <row r="813" ht="15.75" customHeight="1">
      <c r="V813" s="8"/>
    </row>
    <row r="814" ht="15.75" customHeight="1">
      <c r="V814" s="8"/>
    </row>
    <row r="815" ht="15.75" customHeight="1">
      <c r="V815" s="8"/>
    </row>
    <row r="816" ht="15.75" customHeight="1">
      <c r="V816" s="8"/>
    </row>
    <row r="817" ht="15.75" customHeight="1">
      <c r="V817" s="8"/>
    </row>
    <row r="818" ht="15.75" customHeight="1">
      <c r="V818" s="8"/>
    </row>
    <row r="819" ht="15.75" customHeight="1">
      <c r="V819" s="8"/>
    </row>
    <row r="820" ht="15.75" customHeight="1">
      <c r="V820" s="8"/>
    </row>
    <row r="821" ht="15.75" customHeight="1">
      <c r="V821" s="8"/>
    </row>
    <row r="822" ht="15.75" customHeight="1">
      <c r="V822" s="8"/>
    </row>
    <row r="823" ht="15.75" customHeight="1">
      <c r="V823" s="8"/>
    </row>
    <row r="824" ht="15.75" customHeight="1">
      <c r="V824" s="8"/>
    </row>
    <row r="825" ht="15.75" customHeight="1">
      <c r="V825" s="8"/>
    </row>
    <row r="826" ht="15.75" customHeight="1">
      <c r="V826" s="8"/>
    </row>
    <row r="827" ht="15.75" customHeight="1">
      <c r="V827" s="8"/>
    </row>
    <row r="828" ht="15.75" customHeight="1">
      <c r="V828" s="8"/>
    </row>
    <row r="829" ht="15.75" customHeight="1">
      <c r="V829" s="8"/>
    </row>
    <row r="830" ht="15.75" customHeight="1">
      <c r="V830" s="8"/>
    </row>
    <row r="831" ht="15.75" customHeight="1">
      <c r="V831" s="8"/>
    </row>
    <row r="832" ht="15.75" customHeight="1">
      <c r="V832" s="8"/>
    </row>
    <row r="833" ht="15.75" customHeight="1">
      <c r="V833" s="8"/>
    </row>
    <row r="834" ht="15.75" customHeight="1">
      <c r="V834" s="8"/>
    </row>
    <row r="835" ht="15.75" customHeight="1">
      <c r="V835" s="8"/>
    </row>
    <row r="836" ht="15.75" customHeight="1">
      <c r="V836" s="8"/>
    </row>
    <row r="837" ht="15.75" customHeight="1">
      <c r="V837" s="8"/>
    </row>
    <row r="838" ht="15.75" customHeight="1">
      <c r="V838" s="8"/>
    </row>
    <row r="839" ht="15.75" customHeight="1">
      <c r="V839" s="8"/>
    </row>
    <row r="840" ht="15.75" customHeight="1">
      <c r="V840" s="8"/>
    </row>
    <row r="841" ht="15.75" customHeight="1">
      <c r="V841" s="8"/>
    </row>
    <row r="842" ht="15.75" customHeight="1">
      <c r="V842" s="8"/>
    </row>
    <row r="843" ht="15.75" customHeight="1">
      <c r="V843" s="8"/>
    </row>
    <row r="844" ht="15.75" customHeight="1">
      <c r="V844" s="8"/>
    </row>
    <row r="845" ht="15.75" customHeight="1">
      <c r="V845" s="8"/>
    </row>
    <row r="846" ht="15.75" customHeight="1">
      <c r="V846" s="8"/>
    </row>
    <row r="847" ht="15.75" customHeight="1">
      <c r="V847" s="8"/>
    </row>
    <row r="848" ht="15.75" customHeight="1">
      <c r="V848" s="8"/>
    </row>
    <row r="849" ht="15.75" customHeight="1">
      <c r="V849" s="8"/>
    </row>
    <row r="850" ht="15.75" customHeight="1">
      <c r="V850" s="8"/>
    </row>
    <row r="851" ht="15.75" customHeight="1">
      <c r="V851" s="8"/>
    </row>
    <row r="852" ht="15.75" customHeight="1">
      <c r="V852" s="8"/>
    </row>
    <row r="853" ht="15.75" customHeight="1">
      <c r="V853" s="8"/>
    </row>
    <row r="854" ht="15.75" customHeight="1">
      <c r="V854" s="8"/>
    </row>
    <row r="855" ht="15.75" customHeight="1">
      <c r="V855" s="8"/>
    </row>
    <row r="856" ht="15.75" customHeight="1">
      <c r="V856" s="8"/>
    </row>
    <row r="857" ht="15.75" customHeight="1">
      <c r="V857" s="8"/>
    </row>
    <row r="858" ht="15.75" customHeight="1">
      <c r="V858" s="8"/>
    </row>
    <row r="859" ht="15.75" customHeight="1">
      <c r="V859" s="8"/>
    </row>
    <row r="860" ht="15.75" customHeight="1">
      <c r="V860" s="8"/>
    </row>
    <row r="861" ht="15.75" customHeight="1">
      <c r="V861" s="8"/>
    </row>
    <row r="862" ht="15.75" customHeight="1">
      <c r="V862" s="8"/>
    </row>
    <row r="863" ht="15.75" customHeight="1">
      <c r="V863" s="8"/>
    </row>
    <row r="864" ht="15.75" customHeight="1">
      <c r="V864" s="8"/>
    </row>
    <row r="865" ht="15.75" customHeight="1">
      <c r="V865" s="8"/>
    </row>
    <row r="866" ht="15.75" customHeight="1">
      <c r="V866" s="8"/>
    </row>
    <row r="867" ht="15.75" customHeight="1">
      <c r="V867" s="8"/>
    </row>
    <row r="868" ht="15.75" customHeight="1">
      <c r="V868" s="8"/>
    </row>
    <row r="869" ht="15.75" customHeight="1">
      <c r="V869" s="8"/>
    </row>
    <row r="870" ht="15.75" customHeight="1">
      <c r="V870" s="8"/>
    </row>
    <row r="871" ht="15.75" customHeight="1">
      <c r="V871" s="8"/>
    </row>
    <row r="872" ht="15.75" customHeight="1">
      <c r="V872" s="8"/>
    </row>
    <row r="873" ht="15.75" customHeight="1">
      <c r="V873" s="8"/>
    </row>
    <row r="874" ht="15.75" customHeight="1">
      <c r="V874" s="8"/>
    </row>
    <row r="875" ht="15.75" customHeight="1">
      <c r="V875" s="8"/>
    </row>
    <row r="876" ht="15.75" customHeight="1">
      <c r="V876" s="8"/>
    </row>
    <row r="877" ht="15.75" customHeight="1">
      <c r="V877" s="8"/>
    </row>
    <row r="878" ht="15.75" customHeight="1">
      <c r="V878" s="8"/>
    </row>
    <row r="879" ht="15.75" customHeight="1">
      <c r="V879" s="8"/>
    </row>
    <row r="880" ht="15.75" customHeight="1">
      <c r="V880" s="8"/>
    </row>
    <row r="881" ht="15.75" customHeight="1">
      <c r="V881" s="8"/>
    </row>
    <row r="882" ht="15.75" customHeight="1">
      <c r="V882" s="8"/>
    </row>
    <row r="883" ht="15.75" customHeight="1">
      <c r="V883" s="8"/>
    </row>
    <row r="884" ht="15.75" customHeight="1">
      <c r="V884" s="8"/>
    </row>
    <row r="885" ht="15.75" customHeight="1">
      <c r="V885" s="8"/>
    </row>
    <row r="886" ht="15.75" customHeight="1">
      <c r="V886" s="8"/>
    </row>
    <row r="887" ht="15.75" customHeight="1">
      <c r="V887" s="8"/>
    </row>
    <row r="888" ht="15.75" customHeight="1">
      <c r="V888" s="8"/>
    </row>
    <row r="889" ht="15.75" customHeight="1">
      <c r="V889" s="8"/>
    </row>
    <row r="890" ht="15.75" customHeight="1">
      <c r="V890" s="8"/>
    </row>
    <row r="891" ht="15.75" customHeight="1">
      <c r="V891" s="8"/>
    </row>
    <row r="892" ht="15.75" customHeight="1">
      <c r="V892" s="8"/>
    </row>
    <row r="893" ht="15.75" customHeight="1">
      <c r="V893" s="8"/>
    </row>
    <row r="894" ht="15.75" customHeight="1">
      <c r="V894" s="8"/>
    </row>
    <row r="895" ht="15.75" customHeight="1">
      <c r="V895" s="8"/>
    </row>
    <row r="896" ht="15.75" customHeight="1">
      <c r="V896" s="8"/>
    </row>
    <row r="897" ht="15.75" customHeight="1">
      <c r="V897" s="8"/>
    </row>
    <row r="898" ht="15.75" customHeight="1">
      <c r="V898" s="8"/>
    </row>
    <row r="899" ht="15.75" customHeight="1">
      <c r="V899" s="8"/>
    </row>
    <row r="900" ht="15.75" customHeight="1">
      <c r="V900" s="8"/>
    </row>
    <row r="901" ht="15.75" customHeight="1">
      <c r="V901" s="8"/>
    </row>
    <row r="902" ht="15.75" customHeight="1">
      <c r="V902" s="8"/>
    </row>
    <row r="903" ht="15.75" customHeight="1">
      <c r="V903" s="8"/>
    </row>
    <row r="904" ht="15.75" customHeight="1">
      <c r="V904" s="8"/>
    </row>
    <row r="905" ht="15.75" customHeight="1">
      <c r="V905" s="8"/>
    </row>
    <row r="906" ht="15.75" customHeight="1">
      <c r="V906" s="8"/>
    </row>
    <row r="907" ht="15.75" customHeight="1">
      <c r="V907" s="8"/>
    </row>
    <row r="908" ht="15.75" customHeight="1">
      <c r="V908" s="8"/>
    </row>
    <row r="909" ht="15.75" customHeight="1">
      <c r="V909" s="8"/>
    </row>
    <row r="910" ht="15.75" customHeight="1">
      <c r="V910" s="8"/>
    </row>
    <row r="911" ht="15.75" customHeight="1">
      <c r="V911" s="8"/>
    </row>
    <row r="912" ht="15.75" customHeight="1">
      <c r="V912" s="8"/>
    </row>
    <row r="913" ht="15.75" customHeight="1">
      <c r="V913" s="8"/>
    </row>
    <row r="914" ht="15.75" customHeight="1">
      <c r="V914" s="8"/>
    </row>
    <row r="915" ht="15.75" customHeight="1">
      <c r="V915" s="8"/>
    </row>
    <row r="916" ht="15.75" customHeight="1">
      <c r="V916" s="8"/>
    </row>
    <row r="917" ht="15.75" customHeight="1">
      <c r="V917" s="8"/>
    </row>
    <row r="918" ht="15.75" customHeight="1">
      <c r="V918" s="8"/>
    </row>
    <row r="919" ht="15.75" customHeight="1">
      <c r="V919" s="8"/>
    </row>
    <row r="920" ht="15.75" customHeight="1">
      <c r="V920" s="8"/>
    </row>
    <row r="921" ht="15.75" customHeight="1">
      <c r="V921" s="8"/>
    </row>
    <row r="922" ht="15.75" customHeight="1">
      <c r="V922" s="8"/>
    </row>
    <row r="923" ht="15.75" customHeight="1">
      <c r="V923" s="8"/>
    </row>
    <row r="924" ht="15.75" customHeight="1">
      <c r="V924" s="8"/>
    </row>
    <row r="925" ht="15.75" customHeight="1">
      <c r="V925" s="8"/>
    </row>
    <row r="926" ht="15.75" customHeight="1">
      <c r="V926" s="8"/>
    </row>
    <row r="927" ht="15.75" customHeight="1">
      <c r="V927" s="8"/>
    </row>
    <row r="928" ht="15.75" customHeight="1">
      <c r="V928" s="8"/>
    </row>
    <row r="929" ht="15.75" customHeight="1">
      <c r="V929" s="8"/>
    </row>
    <row r="930" ht="15.75" customHeight="1">
      <c r="V930" s="8"/>
    </row>
    <row r="931" ht="15.75" customHeight="1">
      <c r="V931" s="8"/>
    </row>
    <row r="932" ht="15.75" customHeight="1">
      <c r="V932" s="8"/>
    </row>
    <row r="933" ht="15.75" customHeight="1">
      <c r="V933" s="8"/>
    </row>
    <row r="934" ht="15.75" customHeight="1">
      <c r="V934" s="8"/>
    </row>
    <row r="935" ht="15.75" customHeight="1">
      <c r="V935" s="8"/>
    </row>
    <row r="936" ht="15.75" customHeight="1">
      <c r="V936" s="8"/>
    </row>
    <row r="937" ht="15.75" customHeight="1">
      <c r="V937" s="8"/>
    </row>
    <row r="938" ht="15.75" customHeight="1">
      <c r="V938" s="8"/>
    </row>
    <row r="939" ht="15.75" customHeight="1">
      <c r="V939" s="8"/>
    </row>
    <row r="940" ht="15.75" customHeight="1">
      <c r="V940" s="8"/>
    </row>
    <row r="941" ht="15.75" customHeight="1">
      <c r="V941" s="8"/>
    </row>
    <row r="942" ht="15.75" customHeight="1">
      <c r="V942" s="8"/>
    </row>
    <row r="943" ht="15.75" customHeight="1">
      <c r="V943" s="8"/>
    </row>
    <row r="944" ht="15.75" customHeight="1">
      <c r="V944" s="8"/>
    </row>
    <row r="945" ht="15.75" customHeight="1">
      <c r="V945" s="8"/>
    </row>
    <row r="946" ht="15.75" customHeight="1">
      <c r="V946" s="8"/>
    </row>
    <row r="947" ht="15.75" customHeight="1">
      <c r="V947" s="8"/>
    </row>
    <row r="948" ht="15.75" customHeight="1">
      <c r="V948" s="8"/>
    </row>
    <row r="949" ht="15.75" customHeight="1">
      <c r="V949" s="8"/>
    </row>
    <row r="950" ht="15.75" customHeight="1">
      <c r="V950" s="8"/>
    </row>
    <row r="951" ht="15.75" customHeight="1">
      <c r="V951" s="8"/>
    </row>
    <row r="952" ht="15.75" customHeight="1">
      <c r="V952" s="8"/>
    </row>
    <row r="953" ht="15.75" customHeight="1">
      <c r="V953" s="8"/>
    </row>
    <row r="954" ht="15.75" customHeight="1">
      <c r="V954" s="8"/>
    </row>
    <row r="955" ht="15.75" customHeight="1">
      <c r="V955" s="8"/>
    </row>
    <row r="956" ht="15.75" customHeight="1">
      <c r="V956" s="8"/>
    </row>
    <row r="957" ht="15.75" customHeight="1">
      <c r="V957" s="8"/>
    </row>
    <row r="958" ht="15.75" customHeight="1">
      <c r="V958" s="8"/>
    </row>
    <row r="959" ht="15.75" customHeight="1">
      <c r="V959" s="8"/>
    </row>
    <row r="960" ht="15.75" customHeight="1">
      <c r="V960" s="8"/>
    </row>
    <row r="961" ht="15.75" customHeight="1">
      <c r="V961" s="8"/>
    </row>
    <row r="962" ht="15.75" customHeight="1">
      <c r="V962" s="8"/>
    </row>
    <row r="963" ht="15.75" customHeight="1">
      <c r="V963" s="8"/>
    </row>
    <row r="964" ht="15.75" customHeight="1">
      <c r="V964" s="8"/>
    </row>
    <row r="965" ht="15.75" customHeight="1">
      <c r="V965" s="8"/>
    </row>
    <row r="966" ht="15.75" customHeight="1">
      <c r="V966" s="8"/>
    </row>
    <row r="967" ht="15.75" customHeight="1">
      <c r="V967" s="8"/>
    </row>
    <row r="968" ht="15.75" customHeight="1">
      <c r="V968" s="8"/>
    </row>
    <row r="969" ht="15.75" customHeight="1">
      <c r="V969" s="8"/>
    </row>
    <row r="970" ht="15.75" customHeight="1">
      <c r="V970" s="8"/>
    </row>
    <row r="971" ht="15.75" customHeight="1">
      <c r="V971" s="8"/>
    </row>
    <row r="972" ht="15.75" customHeight="1">
      <c r="V972" s="8"/>
    </row>
    <row r="973" ht="15.75" customHeight="1">
      <c r="V973" s="8"/>
    </row>
    <row r="974" ht="15.75" customHeight="1">
      <c r="V974" s="8"/>
    </row>
    <row r="975" ht="15.75" customHeight="1">
      <c r="V975" s="8"/>
    </row>
    <row r="976" ht="15.75" customHeight="1">
      <c r="V976" s="8"/>
    </row>
    <row r="977" ht="15.75" customHeight="1">
      <c r="V977" s="8"/>
    </row>
    <row r="978" ht="15.75" customHeight="1">
      <c r="V978" s="8"/>
    </row>
    <row r="979" ht="15.75" customHeight="1">
      <c r="V979" s="8"/>
    </row>
    <row r="980" ht="15.75" customHeight="1">
      <c r="V980" s="8"/>
    </row>
    <row r="981" ht="15.75" customHeight="1">
      <c r="V981" s="8"/>
    </row>
    <row r="982" ht="15.75" customHeight="1">
      <c r="V982" s="8"/>
    </row>
    <row r="983" ht="15.75" customHeight="1">
      <c r="V983" s="8"/>
    </row>
    <row r="984" ht="15.75" customHeight="1">
      <c r="V984" s="8"/>
    </row>
    <row r="985" ht="15.75" customHeight="1">
      <c r="V985" s="8"/>
    </row>
    <row r="986" ht="15.75" customHeight="1">
      <c r="V986" s="8"/>
    </row>
    <row r="987" ht="15.75" customHeight="1">
      <c r="V987" s="8"/>
    </row>
    <row r="988" ht="15.75" customHeight="1">
      <c r="V988" s="8"/>
    </row>
    <row r="989" ht="15.75" customHeight="1">
      <c r="V989" s="8"/>
    </row>
    <row r="990" ht="15.75" customHeight="1">
      <c r="V990" s="8"/>
    </row>
    <row r="991" ht="15.75" customHeight="1">
      <c r="V991" s="8"/>
    </row>
    <row r="992" ht="15.75" customHeight="1">
      <c r="V992" s="8"/>
    </row>
    <row r="993" ht="15.75" customHeight="1">
      <c r="V993" s="8"/>
    </row>
    <row r="994" ht="15.75" customHeight="1">
      <c r="V994" s="8"/>
    </row>
    <row r="995" ht="15.75" customHeight="1">
      <c r="V995" s="8"/>
    </row>
    <row r="996" ht="15.75" customHeight="1">
      <c r="V996" s="8"/>
    </row>
    <row r="997" ht="15.75" customHeight="1">
      <c r="V997" s="8"/>
    </row>
    <row r="998" ht="15.75" customHeight="1">
      <c r="V998" s="8"/>
    </row>
    <row r="999" ht="15.75" customHeight="1">
      <c r="V999" s="8"/>
    </row>
    <row r="1000" ht="15.75" customHeight="1">
      <c r="V1000" s="8"/>
    </row>
    <row r="1001" ht="15.75" customHeight="1">
      <c r="V1001" s="8"/>
    </row>
    <row r="1002" ht="15.75" customHeight="1">
      <c r="V1002" s="8"/>
    </row>
    <row r="1003" ht="15.75" customHeight="1">
      <c r="V1003" s="8"/>
    </row>
    <row r="1004" ht="15.75" customHeight="1">
      <c r="V1004" s="8"/>
    </row>
    <row r="1005" ht="15.75" customHeight="1">
      <c r="V1005" s="8"/>
    </row>
    <row r="1006" ht="15.75" customHeight="1">
      <c r="V1006" s="8"/>
    </row>
    <row r="1007" ht="15.75" customHeight="1">
      <c r="V1007" s="8"/>
    </row>
    <row r="1008" ht="15.75" customHeight="1">
      <c r="V1008" s="8"/>
    </row>
    <row r="1009" ht="15.75" customHeight="1">
      <c r="V1009" s="8"/>
    </row>
    <row r="1010" ht="15.75" customHeight="1">
      <c r="V1010" s="8"/>
    </row>
    <row r="1011" ht="15.75" customHeight="1">
      <c r="V1011" s="8"/>
    </row>
    <row r="1012" ht="15.75" customHeight="1">
      <c r="V1012" s="8"/>
    </row>
    <row r="1013" ht="15.75" customHeight="1">
      <c r="V1013" s="8"/>
    </row>
    <row r="1014" ht="15.75" customHeight="1">
      <c r="V1014" s="8"/>
    </row>
    <row r="1015" ht="15.75" customHeight="1">
      <c r="V1015" s="8"/>
    </row>
    <row r="1016" ht="15.75" customHeight="1">
      <c r="V1016" s="8"/>
    </row>
    <row r="1017" ht="15.75" customHeight="1">
      <c r="V1017" s="8"/>
    </row>
    <row r="1018" ht="15.75" customHeight="1">
      <c r="V1018" s="8"/>
    </row>
    <row r="1019" ht="15.75" customHeight="1">
      <c r="V1019" s="8"/>
    </row>
    <row r="1020" ht="15.75" customHeight="1">
      <c r="V1020" s="8"/>
    </row>
    <row r="1021" ht="15.75" customHeight="1">
      <c r="V1021" s="8"/>
    </row>
    <row r="1022" ht="15.75" customHeight="1">
      <c r="V1022" s="8"/>
    </row>
    <row r="1023" ht="15.75" customHeight="1">
      <c r="V1023" s="8"/>
    </row>
    <row r="1024" ht="15.75" customHeight="1">
      <c r="V1024" s="8"/>
    </row>
    <row r="1025" ht="15.75" customHeight="1">
      <c r="V1025" s="8"/>
    </row>
    <row r="1026" ht="15.75" customHeight="1">
      <c r="V1026" s="8"/>
    </row>
    <row r="1027" ht="15.75" customHeight="1">
      <c r="V1027" s="8"/>
    </row>
    <row r="1028" ht="15.75" customHeight="1">
      <c r="V1028" s="8"/>
    </row>
    <row r="1029" ht="15.75" customHeight="1">
      <c r="V1029" s="8"/>
    </row>
    <row r="1030" ht="15.75" customHeight="1">
      <c r="V1030" s="8"/>
    </row>
    <row r="1031" ht="15.75" customHeight="1">
      <c r="V1031" s="8"/>
    </row>
    <row r="1032" ht="15.75" customHeight="1">
      <c r="V1032" s="8"/>
    </row>
    <row r="1033" ht="15.75" customHeight="1">
      <c r="V1033" s="8"/>
    </row>
    <row r="1034" ht="15.75" customHeight="1">
      <c r="V1034" s="8"/>
    </row>
    <row r="1035" ht="15.75" customHeight="1">
      <c r="V1035" s="8"/>
    </row>
    <row r="1036" ht="15.75" customHeight="1">
      <c r="V1036" s="8"/>
    </row>
    <row r="1037" ht="15.75" customHeight="1">
      <c r="V1037" s="8"/>
    </row>
    <row r="1038" ht="15.75" customHeight="1">
      <c r="V1038" s="8"/>
    </row>
    <row r="1039" ht="15.75" customHeight="1">
      <c r="V1039" s="8"/>
    </row>
    <row r="1040" ht="15.75" customHeight="1">
      <c r="V1040" s="8"/>
    </row>
    <row r="1041" ht="15.75" customHeight="1">
      <c r="V1041" s="8"/>
    </row>
    <row r="1042" ht="15.75" customHeight="1">
      <c r="V1042" s="8"/>
    </row>
    <row r="1043" ht="15.75" customHeight="1">
      <c r="V1043" s="8"/>
    </row>
    <row r="1044" ht="15.75" customHeight="1">
      <c r="V1044" s="8"/>
    </row>
    <row r="1045" ht="15.75" customHeight="1">
      <c r="V1045" s="8"/>
    </row>
    <row r="1046" ht="15.75" customHeight="1">
      <c r="V1046" s="8"/>
    </row>
    <row r="1047" ht="15.75" customHeight="1">
      <c r="V1047" s="8"/>
    </row>
    <row r="1048" ht="15.75" customHeight="1">
      <c r="V1048" s="8"/>
    </row>
    <row r="1049" ht="15.75" customHeight="1">
      <c r="V1049" s="8"/>
    </row>
    <row r="1050" ht="15.75" customHeight="1">
      <c r="V1050" s="8"/>
    </row>
    <row r="1051" ht="15.75" customHeight="1">
      <c r="V1051" s="8"/>
    </row>
    <row r="1052" ht="15.75" customHeight="1">
      <c r="V1052" s="8"/>
    </row>
    <row r="1053" ht="15.75" customHeight="1">
      <c r="V1053" s="8"/>
    </row>
    <row r="1054" ht="15.75" customHeight="1">
      <c r="V1054" s="8"/>
    </row>
    <row r="1055" ht="15.75" customHeight="1">
      <c r="V1055" s="8"/>
    </row>
    <row r="1056" ht="15.75" customHeight="1">
      <c r="V1056" s="8"/>
    </row>
    <row r="1057" ht="15.75" customHeight="1">
      <c r="V1057" s="8"/>
    </row>
    <row r="1058" ht="15.75" customHeight="1">
      <c r="V1058" s="8"/>
    </row>
    <row r="1059" ht="15.75" customHeight="1">
      <c r="V1059" s="8"/>
    </row>
    <row r="1060" ht="15.75" customHeight="1">
      <c r="V1060" s="8"/>
    </row>
    <row r="1061" ht="15.75" customHeight="1">
      <c r="V1061" s="8"/>
    </row>
    <row r="1062" ht="15.75" customHeight="1">
      <c r="V1062" s="8"/>
    </row>
    <row r="1063" ht="15.75" customHeight="1">
      <c r="V1063" s="8"/>
    </row>
    <row r="1064" ht="15.75" customHeight="1">
      <c r="V1064" s="8"/>
    </row>
    <row r="1065" ht="15.75" customHeight="1">
      <c r="V1065" s="8"/>
    </row>
    <row r="1066" ht="15.75" customHeight="1">
      <c r="V1066" s="8"/>
    </row>
    <row r="1067" ht="15.75" customHeight="1">
      <c r="V1067" s="8"/>
    </row>
    <row r="1068" ht="15.75" customHeight="1">
      <c r="V1068" s="8"/>
    </row>
    <row r="1069" ht="15.75" customHeight="1">
      <c r="V1069" s="8"/>
    </row>
    <row r="1070" ht="15.75" customHeight="1">
      <c r="V1070" s="8"/>
    </row>
    <row r="1071">
      <c r="V1071" s="8"/>
    </row>
    <row r="1072">
      <c r="V1072" s="8"/>
    </row>
  </sheetData>
  <mergeCells count="169">
    <mergeCell ref="W36:X36"/>
    <mergeCell ref="W37:X37"/>
    <mergeCell ref="W38:X38"/>
    <mergeCell ref="W40:X40"/>
    <mergeCell ref="Y40:Z40"/>
    <mergeCell ref="W41:X41"/>
    <mergeCell ref="W42:X42"/>
    <mergeCell ref="W64:X64"/>
    <mergeCell ref="Y64:Z64"/>
    <mergeCell ref="W67:X67"/>
    <mergeCell ref="W68:X68"/>
    <mergeCell ref="W69:X69"/>
    <mergeCell ref="W70:X70"/>
    <mergeCell ref="Y70:Z70"/>
    <mergeCell ref="W57:X57"/>
    <mergeCell ref="W58:X58"/>
    <mergeCell ref="W59:X59"/>
    <mergeCell ref="W60:X60"/>
    <mergeCell ref="W61:X61"/>
    <mergeCell ref="Y61:Z61"/>
    <mergeCell ref="W62:X62"/>
    <mergeCell ref="Y75:Z75"/>
    <mergeCell ref="W75:X75"/>
    <mergeCell ref="W71:X71"/>
    <mergeCell ref="Y71:Z71"/>
    <mergeCell ref="W72:X72"/>
    <mergeCell ref="Y72:Z72"/>
    <mergeCell ref="W73:X73"/>
    <mergeCell ref="W74:X74"/>
    <mergeCell ref="W153:X153"/>
    <mergeCell ref="W94:X94"/>
    <mergeCell ref="W50:X50"/>
    <mergeCell ref="W51:X51"/>
    <mergeCell ref="W52:X52"/>
    <mergeCell ref="W53:X53"/>
    <mergeCell ref="W54:X54"/>
    <mergeCell ref="W55:X55"/>
    <mergeCell ref="W56:X56"/>
    <mergeCell ref="W43:X43"/>
    <mergeCell ref="W44:X44"/>
    <mergeCell ref="W45:X45"/>
    <mergeCell ref="W46:X46"/>
    <mergeCell ref="W47:X47"/>
    <mergeCell ref="W48:X48"/>
    <mergeCell ref="W49:X49"/>
    <mergeCell ref="W1:X1"/>
    <mergeCell ref="C3:J3"/>
    <mergeCell ref="Q3:S3"/>
    <mergeCell ref="B4:S4"/>
    <mergeCell ref="W6:X6"/>
    <mergeCell ref="Y6:Z6"/>
    <mergeCell ref="Y7:Z7"/>
    <mergeCell ref="W7:X7"/>
    <mergeCell ref="W8:X8"/>
    <mergeCell ref="W9:X9"/>
    <mergeCell ref="W10:X10"/>
    <mergeCell ref="W11:X11"/>
    <mergeCell ref="W12:X12"/>
    <mergeCell ref="Y12:Z12"/>
    <mergeCell ref="W13:X13"/>
    <mergeCell ref="W14:X14"/>
    <mergeCell ref="Y14:Z14"/>
    <mergeCell ref="W15:X15"/>
    <mergeCell ref="W16:X16"/>
    <mergeCell ref="W17:X17"/>
    <mergeCell ref="W18:X18"/>
    <mergeCell ref="W19:X19"/>
    <mergeCell ref="W20:X20"/>
    <mergeCell ref="W21:X21"/>
    <mergeCell ref="Y21:Z21"/>
    <mergeCell ref="W22:X22"/>
    <mergeCell ref="W23:X23"/>
    <mergeCell ref="W24:X24"/>
    <mergeCell ref="W25:X25"/>
    <mergeCell ref="W27:X27"/>
    <mergeCell ref="W28:X28"/>
    <mergeCell ref="Y29:Z29"/>
    <mergeCell ref="W30:X30"/>
    <mergeCell ref="Y30:Z30"/>
    <mergeCell ref="Y31:Z31"/>
    <mergeCell ref="W31:X31"/>
    <mergeCell ref="W32:X32"/>
    <mergeCell ref="W33:X33"/>
    <mergeCell ref="Y33:Z33"/>
    <mergeCell ref="W34:X34"/>
    <mergeCell ref="W35:X35"/>
    <mergeCell ref="Y36:Z36"/>
    <mergeCell ref="W120:X120"/>
    <mergeCell ref="Y120:Z120"/>
    <mergeCell ref="W122:X122"/>
    <mergeCell ref="Y122:Z122"/>
    <mergeCell ref="W125:X125"/>
    <mergeCell ref="Y125:Z125"/>
    <mergeCell ref="B150:S150"/>
    <mergeCell ref="B91:S91"/>
    <mergeCell ref="N272:Q272"/>
    <mergeCell ref="X272:AA272"/>
    <mergeCell ref="N274:O274"/>
    <mergeCell ref="X274:Y274"/>
    <mergeCell ref="AH274:AI274"/>
    <mergeCell ref="X260:AA260"/>
    <mergeCell ref="AH260:AK260"/>
    <mergeCell ref="X267:Z267"/>
    <mergeCell ref="AH267:AJ267"/>
    <mergeCell ref="X268:AA268"/>
    <mergeCell ref="X269:AA269"/>
    <mergeCell ref="AH272:AK272"/>
    <mergeCell ref="X296:Y296"/>
    <mergeCell ref="AH296:AI296"/>
    <mergeCell ref="X285:Y285"/>
    <mergeCell ref="X288:Z288"/>
    <mergeCell ref="AH288:AJ288"/>
    <mergeCell ref="AH289:AI289"/>
    <mergeCell ref="X289:Y289"/>
    <mergeCell ref="X294:AB294"/>
    <mergeCell ref="AH294:AL294"/>
    <mergeCell ref="X309:Y309"/>
    <mergeCell ref="X308:Y308"/>
    <mergeCell ref="AH308:AI308"/>
    <mergeCell ref="AH309:AI309"/>
    <mergeCell ref="N306:O306"/>
    <mergeCell ref="N307:O307"/>
    <mergeCell ref="X310:Y310"/>
    <mergeCell ref="X312:AD314"/>
    <mergeCell ref="AH312:AN314"/>
    <mergeCell ref="AH306:AI306"/>
    <mergeCell ref="AH307:AI307"/>
    <mergeCell ref="AH310:AI310"/>
    <mergeCell ref="C294:L294"/>
    <mergeCell ref="N294:R294"/>
    <mergeCell ref="N296:O296"/>
    <mergeCell ref="N299:P299"/>
    <mergeCell ref="N300:O300"/>
    <mergeCell ref="X299:Z299"/>
    <mergeCell ref="X300:Y300"/>
    <mergeCell ref="B230:S230"/>
    <mergeCell ref="N232:U232"/>
    <mergeCell ref="N260:Q260"/>
    <mergeCell ref="N267:P267"/>
    <mergeCell ref="N268:Q268"/>
    <mergeCell ref="N269:Q269"/>
    <mergeCell ref="N283:R283"/>
    <mergeCell ref="N308:O308"/>
    <mergeCell ref="N309:O309"/>
    <mergeCell ref="N312:T314"/>
    <mergeCell ref="N322:T322"/>
    <mergeCell ref="N289:O289"/>
    <mergeCell ref="N285:O285"/>
    <mergeCell ref="N288:P288"/>
    <mergeCell ref="N323:O323"/>
    <mergeCell ref="N324:O324"/>
    <mergeCell ref="N325:O325"/>
    <mergeCell ref="N326:O326"/>
    <mergeCell ref="N310:O310"/>
    <mergeCell ref="AH268:AK268"/>
    <mergeCell ref="AH269:AK269"/>
    <mergeCell ref="X306:Y306"/>
    <mergeCell ref="X307:Y307"/>
    <mergeCell ref="AH277:AJ277"/>
    <mergeCell ref="AH278:AI278"/>
    <mergeCell ref="AH299:AJ299"/>
    <mergeCell ref="AH300:AI300"/>
    <mergeCell ref="N277:P277"/>
    <mergeCell ref="N278:O278"/>
    <mergeCell ref="X277:Z277"/>
    <mergeCell ref="X278:Y278"/>
    <mergeCell ref="X283:AB283"/>
    <mergeCell ref="AH283:AL283"/>
    <mergeCell ref="AH285:AI285"/>
  </mergeCells>
  <printOptions/>
  <pageMargins bottom="0.0" footer="0.0" header="0.0" left="0.0" right="0.0" top="0.0"/>
  <pageSetup fitToHeight="0"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2023-05-13T15:47:46Z</dcterms:created>
</cp:coreProperties>
</file>