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s>
  <definedNames/>
  <calcPr/>
  <extLst>
    <ext uri="GoogleSheetsCustomDataVersion2">
      <go:sheetsCustomData xmlns:go="http://customooxmlschemas.google.com/" r:id="rId5" roundtripDataChecksum="po87l2ivM8g/vya7IFNA47qCEL1B44LuTeej5jlzxd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176">
      <text>
        <t xml:space="preserve">======
ID#AAABj-C1Q5g
Noely Dhalton Diokila Mendez    (2025-05-22 14:18:35)
No estoy muy seguro de que la repaguen, por que es un bono a largo plazo, pero lo ideal es que la vayan recortando por que está a un tipo de interés demasiado elevado.</t>
      </text>
    </comment>
    <comment authorId="0" ref="Q158">
      <text>
        <t xml:space="preserve">======
ID#AAABj-C1Q4w
Noely Dhalton Diokila Mendez    (2025-05-22 14:08:08)
Normalizamos a 0 porque no podemos proyectarlo.</t>
      </text>
    </comment>
    <comment authorId="0" ref="Q30">
      <text>
        <t xml:space="preserve">======
ID#AAABj-C1Q4E
Noely Dhalton Diokila Mendez    (2025-05-22 13:15:55)
Estarán bajo presión negativa especialmente por el efecto del aumento en marketing para aumentar la deseabilidad de la marca</t>
      </text>
    </comment>
    <comment authorId="0" ref="Q28">
      <text>
        <t xml:space="preserve">======
ID#AAABj-C1Q34
Noely Dhalton Diokila Mendez    (2025-05-22 13:12:00)
Estamos asumiendo que no ganan escala en ventas y, por ende, no son capaces de mejorar márgenes brutos, pero conforme acelera el crecimiento en los años siguientes, esperamos mejoras de margenes brutos de 20 a 30 puntos básicos anuales.
------
ID#AAABj-C1Q38
Noely Dhalton Diokila Mendez    (2025-05-22 13:13:45)
Por otra parte, debería de haber algo de presión alcista en el margen bruto conforme las ventas minoristas ganan peso sobre ventas.</t>
      </text>
    </comment>
    <comment authorId="0" ref="R17">
      <text>
        <t xml:space="preserve">======
ID#AAABj-C1Q30
Noely Dhalton Diokila Mendez    (2025-05-22 13:02:46)
Finalizada la limpieza podemos esperar crecimientos conservadores del 4 al 5% anual, lo que con el lanzamiento de nuevas colecciones y el aumento esperado de la deseabilidad de la marca, debería presionar al alza la demanda y el interés mayorista.</t>
      </text>
    </comment>
    <comment authorId="0" ref="Q17">
      <text>
        <t xml:space="preserve">======
ID#AAABj-C1Q3w
Noely Dhalton Diokila Mendez    (2025-05-22 13:01:30)
Segun se da a entrever en la llamada de ganancias del Q4 2025, lo peor de la limpieza mayorista ha acabado, pero se da a entender que continuará. Aprovecho para destacar que la compañía declara que En Norteamérica el 75% de las ventas de 2025 fueron directas al consumidor, 15% mayorista y 10% otros. Es una mejora en el mix versus el 70% directo al consumidor del 2024 y 20% mayorista. En Europa, Medio Oriente y África también mejora el mix, también en 5 puntos porcentuales, con un 50% de ventas directas al consumidor versus un 45% del año pasado, un 42% mayorista versus un 50% el año pasado y 8% otros versus 5% el año pasado. Y en Asia-Pacífico el 84% de las ventas son ya directas al consumidor, igual que el año pasado.</t>
      </text>
    </comment>
    <comment authorId="0" ref="R13">
      <text>
        <t xml:space="preserve">======
ID#AAABj-C1Q3s
Noely Dhalton Diokila Mendez    (2025-05-22 12:59:00)
A medida que mejora la situación macroeconómica, esperamos crecimientos de ventas comparables de forma conservadora del 3,5% en 2027 y que ascenderán al 5% anual a partir de 2028.</t>
      </text>
    </comment>
    <comment authorId="0" ref="Q13">
      <text>
        <t xml:space="preserve">======
ID#AAABj-C1Q3o
Noely Dhalton Diokila Mendez    (2025-05-22 12:58:01)
Seguimos observando presiones negativas en la demanda del sector, especialmente por la presión arancelaria, que aunque n afecte directamente al coste de ventas ya que el 75% de su producción es en Canada y está exenta de aranceles, aún así presionará negativamente la confianza del consumidor americano.</t>
      </text>
    </comment>
    <comment authorId="0" ref="Q11">
      <text>
        <t xml:space="preserve">======
ID#AAABj-C1Q3Y
Noely Dhalton Diokila Mendez    (2025-05-22 12:55:03)
Asumimos aperturas de tiendas anuales de apenas 2 unidades anuales hasta 2030</t>
      </text>
    </comment>
    <comment authorId="0" ref="P11">
      <text>
        <t xml:space="preserve">======
ID#AAABj-C1Q3M
Noely Dhalton Diokila Mendez    (2025-05-22 12:40:03)
Ha quedado atrás el plan de expansión suicida de 20 a 25 tiendas anuales. Esto se ha suavizado a 6 nuevas tiendas este año (2 temporales reconvertidas en permanentes y 4 aperturas) un crecimiento a un ritmo mucho más suave y acorde a la situación de la marca.</t>
      </text>
    </comment>
    <comment authorId="0" ref="M302">
      <text>
        <t xml:space="preserve">======
ID#AAABQOXaNtg
The Phoenix Capital    (2024-06-23 16:04:58)
Lo unico que podría variar bastante más al alza si hay más recompras, podrían hacer unos 80 millones más al año y crear bastante valor</t>
      </text>
    </comment>
    <comment authorId="0" ref="V285">
      <text>
        <t xml:space="preserve">======
ID#AAABQOXaNtc
The Phoenix Capital    (2024-06-23 16:03:18)
En USD (cambio 0,73)</t>
      </text>
    </comment>
    <comment authorId="0" ref="P65">
      <text>
        <t xml:space="preserve">======
ID#AAABQOXaNs8
The Phoenix Capital    (2024-06-23 15:28:20)
SI hay recompras ha yque acordarse de recortar acciones. La directiva espera acabar el año en unas 99 millones de acciones.</t>
      </text>
    </comment>
    <comment authorId="0" ref="P180">
      <text>
        <t xml:space="preserve">======
ID#AAABQOXaNsw
The Phoenix Capital    (2024-06-23 15:15:21)
no proyectamos dividendos</t>
      </text>
    </comment>
    <comment authorId="0" ref="P165">
      <text>
        <t xml:space="preserve">======
ID#AAABQORwtHk
The Phoenix Capital    (2024-06-23 15:02:40)
Evidentemente, frenando las aperturas y sin planes de transformación de tiendas, además anticipando lo que han dicho de que van a reducir el capex, creo que puede ser reducido hasta los 40 millones.</t>
      </text>
    </comment>
    <comment authorId="0" ref="P28">
      <text>
        <t xml:space="preserve">======
ID#AAABOOKsFjU
The Phoenix Capital    (2024-06-23 12:28:40)
Se espera que el porcentaje de margen bruto consolidado sea similar al del año fiscal 24, ya que los beneficios relacionados con el cambio continuo a D2C y los precios se ven compensados por mayores costos de producción debido a una menor producción planificada. Como resultado, se espera que el margen operativo D2C sea relativamente estable con respecto al año anterior y se espera que el margen operativo mayorista disminuya impulsado por menores ingresos, lo que desapalancará aún más los costos fijos. También se espera que los costos corporativos disminuyan año tras año.</t>
      </text>
    </comment>
    <comment authorId="0" ref="P95">
      <text>
        <t xml:space="preserve">======
ID#AAABOOKsFjM
The Phoenix Capital    (2024-06-23 12:23:41)
Queríamos estar preparados para satisfacer la demanda si ocurriera y sabíamos que el inventario mantendría su valor. En el año fiscal 25, cambiaremos eso. Centrarse en aumentar la eficiencia de nuestro inventario, aumentar el capital de trabajo y mejorar la conversión de efectivo. Para ello, estamos reduciendo temporalmente los niveles de producción. En primer lugar, con nuestros fabricantes contratados externos y también en nuestras propias instalaciones de fabricación.
También continuamos con el desarrollo responsable de una estrategia de inventario de salida.
------
ID#AAABQOXaNs4
The Phoenix Capital    (2024-06-23 15:25:05)
Proyectamos una reducción del 4%</t>
      </text>
    </comment>
    <comment authorId="0" ref="P26">
      <text>
        <t xml:space="preserve">======
ID#AAABOOKsFjI
The Phoenix Capital    (2024-06-23 12:23:33)
Queríamos estar preparados para satisfacer la demanda si ocurriera y sabíamos que el inventario mantendría su valor. En el año fiscal 25, cambiaremos eso. Centrarse en aumentar la eficiencia de nuestro inventario, aumentar el capital de trabajo y mejorar la conversión de efectivo. Para ello, estamos reduciendo temporalmente los niveles de producción. En primer lugar, con nuestros fabricantes contratados externos y también en nuestras propias instalaciones de fabricación.
También continuamos con el desarrollo responsable de una estrategia de inventario de salida.
------
ID#AAABOOKsFjc
The Phoenix Capital    (2024-06-23 12:38:44)
En lo que respecta al margen bruto estable para el año, obviamente tenemos un beneficio en el precio, pero al observar los niveles de inventario y el suministro, hemos sido un poco más quirúrgicos a la hora de planificar la creación de nuestro inventario este año. . Y como fabricante integrado verticalmente, las ventajas de tener flexibilidad son muy significativas. Pero en un momento en el que ralentizamos un poco la producción, tenemos que absorber algunos costes fijos adicionales. Por eso esperamos que haya un poco de viento en contra para este año.
Y eso se resolverá por sí solo a medida que realineemos esos niveles de producción con lo que parece a medida que pasan los años.
------
ID#AAABQORwtHE
The Phoenix Capital    (2024-06-23 14:21:55)
En resumen, ligeramente planos por que mejoran por el mix de ventas minoristas que tienen un margen más alto, pero empeoran por los costos fijos de fabricación al reducir inventario.</t>
      </text>
    </comment>
    <comment authorId="0" ref="O49">
      <text>
        <t xml:space="preserve">======
ID#AAABOOI1m5o
The Phoenix Capital    (2024-06-23 10:49:28)
Principalmente gastos de reestructuración de 41 Millones este año.</t>
      </text>
    </comment>
    <comment authorId="0" ref="O45">
      <text>
        <t xml:space="preserve">======
ID#AAABOOI1m5k
The Phoenix Capital    (2024-06-23 10:48:34)
Principalmente perdidas cambiarias y otros gastos no operativos</t>
      </text>
    </comment>
    <comment authorId="0" ref="J256">
      <text>
        <t xml:space="preserve">======
ID#AAABONoV3YQ
The Phoenix Capital    (2024-06-23 08:38:33)
- Si IRR rango alto es superior al 15% y IRR rango alto es superior al 10% entonces comprar. 
- Si IRR Rango Alto es superior al 20% e IRR bajo superior al 15%, comprar fuerte y convertir en Top Holding. // Vender Opciones PUT hasta ejecutar.  
- SI IRR alto está entre 10-15%, mantener/esperar.
- Si IRR alto es inferior al 10%, reducir 50%/no comprar. 
- Si IRR alto es 5-8% no comprar/vender. 
- Si IRR alto es negativo, vender calls.</t>
      </text>
    </comment>
    <comment authorId="0" ref="B82">
      <text>
        <t xml:space="preserve">======
ID#AAABONoV3YI
The Phoenix Capital    (2024-06-23 08:30:39)
No a lugar en GAAP</t>
      </text>
    </comment>
    <comment authorId="0" ref="J233">
      <text>
        <t xml:space="preserve">======
ID#AAABOMwbcs8
The Phoenix Capital    (2024-06-21 21:40:20)
Según fórmula de Valuation</t>
      </text>
    </comment>
    <comment authorId="0" ref="J237">
      <text>
        <t xml:space="preserve">======
ID#AAABOMwbcs4
The Phoenix Capital    (2024-06-21 21:28:33)
Serían unos 15x EV/EPS al cambio</t>
      </text>
    </comment>
    <comment authorId="0" ref="J178">
      <text>
        <t xml:space="preserve">======
ID#AAABOMwbcrg
The Phoenix Capital    (2024-06-21 20:10:55)
Es americana, no se incluye aquí</t>
      </text>
    </comment>
    <comment authorId="0" ref="X7">
      <text>
        <t xml:space="preserve">======
ID#AAABOLMUGRw
The Phoenix Capital    (2024-06-16 07:29:48)
La mejora vendría post 2027 por expansión de ingresos y márgenes</t>
      </text>
    </comment>
    <comment authorId="0" ref="J243">
      <text>
        <t xml:space="preserve">======
ID#AAABOIvaQM4
The Phoenix Capital    (2024-06-14 14:47:55)
Sale de la tabla del final, donde se calcula el dividendo medio anual sobre el precio actual y se suma.</t>
      </text>
    </comment>
    <comment authorId="0" ref="N191">
      <text>
        <t xml:space="preserve">======
ID#AAABPsvxT6k
The Phoenix Capital    (2024-06-08 21:26:39)
se empieza a aplicar la NIIF16</t>
      </text>
    </comment>
    <comment authorId="0" ref="R271">
      <text>
        <t xml:space="preserve">======
ID#AAABNFmu-mM
The Phoenix Capital    (2024-05-12 18:56:56)
Atentos a los ajustes de los ciclos de CAGR</t>
      </text>
    </comment>
    <comment authorId="0" ref="J254">
      <text>
        <t xml:space="preserve">======
ID#AAABNFmu-mI
The Phoenix Capital    (2024-05-12 18:56:36)
Para un retorno sobre la valoración ABYA de seguridad del 10% al menos.</t>
      </text>
    </comment>
    <comment authorId="0" ref="C177">
      <text>
        <t xml:space="preserve">======
ID#AAABNFmu-lM
The Phoenix Capital    (2024-05-12 17:29:45)
Partida externa, cuidado de no meterla en el sumatorio del cash flow normalizado</t>
      </text>
    </comment>
    <comment authorId="0" ref="B117">
      <text>
        <t xml:space="preserve">======
ID#AAABNcwXVag
The Phoenix Capital    (2024-05-11 19:41:07)
Excluyendo minoritarios</t>
      </text>
    </comment>
    <comment authorId="0" ref="B46">
      <text>
        <t xml:space="preserve">======
ID#AAABNcwXVaI
The Phoenix Capital    (2024-05-11 19:05:29)
Perdidas cambiarias e ingresos/perdidas sobre capital invertido</t>
      </text>
    </comment>
    <comment authorId="0" ref="B193">
      <text>
        <t xml:space="preserve">======
ID#AAABKnaYmjs
The Phoenix Capital    (2024-04-13 20:50:56)
Siempre que la conversión Beneficio Neto/FCF sea mayor del 80% es fiable el Sistema ABYA. Cuanto más, más fiable y menos descuento es necesario.</t>
      </text>
    </comment>
    <comment authorId="0" ref="B160">
      <text>
        <t xml:space="preserve">======
ID#AAABKnaYmjc
The Phoenix Capital    (2024-04-13 20:12:37)
seguridad social, pensiones, etc.</t>
      </text>
    </comment>
  </commentList>
  <extLst>
    <ext uri="GoogleSheetsCustomDataVersion2">
      <go:sheetsCustomData xmlns:go="http://customooxmlschemas.google.com/" r:id="rId1" roundtripDataSignature="AMtx7mjPggW/YGouzAURXt+iGWpJ6vRzVw=="/>
    </ext>
  </extLst>
</comments>
</file>

<file path=xl/sharedStrings.xml><?xml version="1.0" encoding="utf-8"?>
<sst xmlns="http://schemas.openxmlformats.org/spreadsheetml/2006/main" count="344" uniqueCount="244">
  <si>
    <t>EUR</t>
  </si>
  <si>
    <t>Valoración By Vanguard Economy Research</t>
  </si>
  <si>
    <t>Noely D. Diokila Mendez</t>
  </si>
  <si>
    <t>Cuenta de Resultados de Canada Goose</t>
  </si>
  <si>
    <t>En MM€</t>
  </si>
  <si>
    <t>CAGR 2025-2030</t>
  </si>
  <si>
    <t>Ingresos Totales</t>
  </si>
  <si>
    <t>% Crecimiento</t>
  </si>
  <si>
    <t>Desglose de Ingresos (Desplegable)</t>
  </si>
  <si>
    <t>Nº Tiendas Minoristas</t>
  </si>
  <si>
    <t>Ingreso Por Nueva tienda</t>
  </si>
  <si>
    <t xml:space="preserve">Crecimiento ventas comparables </t>
  </si>
  <si>
    <t>Ingresos DTC:</t>
  </si>
  <si>
    <t xml:space="preserve">Variación </t>
  </si>
  <si>
    <t xml:space="preserve">Ventas al Por Mayor </t>
  </si>
  <si>
    <t>Variación</t>
  </si>
  <si>
    <t>Otros</t>
  </si>
  <si>
    <t xml:space="preserve">Ingresos minoristas como % de las ventas </t>
  </si>
  <si>
    <t xml:space="preserve">Ingresos mayoristas y otros como % de las ventas </t>
  </si>
  <si>
    <t>Coste de los bienes vendidos</t>
  </si>
  <si>
    <t>Ingresos Brutos</t>
  </si>
  <si>
    <t>Gross Margin</t>
  </si>
  <si>
    <t xml:space="preserve">Gastos de venta, generales y administrativos </t>
  </si>
  <si>
    <t>Gastos de Retribución variable a largo plazo de Personal</t>
  </si>
  <si>
    <t>Gastos de Prespertura</t>
  </si>
  <si>
    <t>Depreciación y Amortización</t>
  </si>
  <si>
    <t>Otros Ingresos (gastos) operativos</t>
  </si>
  <si>
    <t>Beneficio Operativo</t>
  </si>
  <si>
    <t>EBITDA</t>
  </si>
  <si>
    <t>% Margin</t>
  </si>
  <si>
    <t>EBIT</t>
  </si>
  <si>
    <t>Intereses Netos</t>
  </si>
  <si>
    <t>ingreso Intereses, Netos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</si>
  <si>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</si>
  <si>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</si>
  <si>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</si>
  <si>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</si>
  <si>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</si>
  <si>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</si>
  <si>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</si>
  <si>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</si>
  <si>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</si>
  <si>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</si>
  <si>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</si>
  <si>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</si>
  <si>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</si>
  <si>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</si>
  <si>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</si>
  <si>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</si>
  <si>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</si>
  <si>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</si>
  <si>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</si>
  <si>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</si>
  <si>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</si>
  <si>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Costos de preapertura como % ventas</t>
  </si>
  <si>
    <t>Depreciación y Amortización % de ventas</t>
  </si>
  <si>
    <t>Otros Ingresos (gastos) operativos % porcentaje de ventas</t>
  </si>
  <si>
    <t xml:space="preserve">Artículos inusuales %ventas </t>
  </si>
  <si>
    <t>Tasa Impositiva</t>
  </si>
  <si>
    <t>Otros intereses</t>
  </si>
  <si>
    <t xml:space="preserve">Intereses Minoritarios % beneficios netos </t>
  </si>
  <si>
    <t>Margen EBIT</t>
  </si>
  <si>
    <t>Dilución de acciones</t>
  </si>
  <si>
    <t xml:space="preserve">Coste de la deuda </t>
  </si>
  <si>
    <t xml:space="preserve">Intereses recibidos </t>
  </si>
  <si>
    <t>Balance Canada Goose</t>
  </si>
  <si>
    <t>CAGR desde 03/2024</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</si>
  <si>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</si>
  <si>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</si>
  <si>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</si>
  <si>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</si>
  <si>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</si>
  <si>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</si>
  <si>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</si>
  <si>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</si>
  <si>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</si>
  <si>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</si>
  <si>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</si>
  <si>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</si>
  <si>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</si>
  <si>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</si>
  <si>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Leases</t>
  </si>
  <si>
    <t>Deuda Neta excl. leases</t>
  </si>
  <si>
    <t>Deuda Neta ex. leases/EBITDA ajustado</t>
  </si>
  <si>
    <t>Deuda Neta/EBITDA</t>
  </si>
  <si>
    <t>ROIC medio (Ajustado)</t>
  </si>
  <si>
    <t>Capital invertido</t>
  </si>
  <si>
    <t>Capital invertido/Acción</t>
  </si>
  <si>
    <t>ROE medio normalizado</t>
  </si>
  <si>
    <t>Valor en Libros/Acción</t>
  </si>
  <si>
    <t>Tasa de reinversión neta Equity/acción</t>
  </si>
  <si>
    <t>Tasa de reinversión bruta en el Equity</t>
  </si>
  <si>
    <t>Tasa de reinversión neta Capital Invertido/acción</t>
  </si>
  <si>
    <t>Tasa de reinversión bruta en el capital invertido</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</si>
  <si>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</si>
  <si>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</si>
  <si>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</si>
  <si>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</si>
  <si>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</si>
  <si>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</si>
  <si>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</si>
  <si>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</si>
  <si>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</si>
  <si>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</si>
  <si>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</si>
  <si>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</si>
  <si>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Caja de Canada Goose</t>
  </si>
  <si>
    <t>Beneficios Netos</t>
  </si>
  <si>
    <t>Depreciación y amortización</t>
  </si>
  <si>
    <t>Amortización de cargos diferidos</t>
  </si>
  <si>
    <t>(ganancia) Pérdida por venta de activos</t>
  </si>
  <si>
    <t xml:space="preserve">Deterioro de activos y costes de reestructuración </t>
  </si>
  <si>
    <t>Compensación basada en acciones</t>
  </si>
  <si>
    <t>(Ingresos) Pérdida en inversiones de capital</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</si>
  <si>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</si>
  <si>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</si>
  <si>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</si>
  <si>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</si>
  <si>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</si>
  <si>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</si>
  <si>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</si>
  <si>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(compra)de inmobilizado material</t>
  </si>
  <si>
    <t xml:space="preserve">Capex total </t>
  </si>
  <si>
    <t>Adquisiciones con efectivo</t>
  </si>
  <si>
    <t>Desinversiones</t>
  </si>
  <si>
    <t>Venta (compra) de activos intangibles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</si>
  <si>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</si>
  <si>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</si>
  <si>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</si>
  <si>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</si>
  <si>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</si>
  <si>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</si>
  <si>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</si>
  <si>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</si>
  <si>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</si>
  <si>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</si>
  <si>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</si>
  <si>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 de divisas</t>
  </si>
  <si>
    <t>Beginning Cash and Equivalents</t>
  </si>
  <si>
    <t xml:space="preserve">Change in Cash </t>
  </si>
  <si>
    <t>Ending Cash and Equivalents</t>
  </si>
  <si>
    <t xml:space="preserve">Free Cash Flow to the Equity </t>
  </si>
  <si>
    <t>Evolución</t>
  </si>
  <si>
    <t>Conversión Beneficio Neto a FCF</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</si>
  <si>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</si>
  <si>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</si>
  <si>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</si>
  <si>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</si>
  <si>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</si>
  <si>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</si>
  <si>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</si>
  <si>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</si>
  <si>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</si>
  <si>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</si>
  <si>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</si>
  <si>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</si>
  <si>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Compra de inmobilizado material como % de ventas </t>
  </si>
  <si>
    <t xml:space="preserve">Deuda neta reembolsada como % del FCFF normalizado </t>
  </si>
  <si>
    <t xml:space="preserve">Arrendamientos como % de los arrendamientos totales  </t>
  </si>
  <si>
    <t>Payout(%)</t>
  </si>
  <si>
    <t>Otras actividades de inversión % ventas</t>
  </si>
  <si>
    <t xml:space="preserve">Recompras (nº acciones) </t>
  </si>
  <si>
    <t xml:space="preserve">Cambio de divisa, ajuste como % de las ventas </t>
  </si>
  <si>
    <t>VALORACIÓN FINAL Canada Goose</t>
  </si>
  <si>
    <t>VALORACIÓN POR MÚLTIPLOS</t>
  </si>
  <si>
    <t>PER</t>
  </si>
  <si>
    <t>USD</t>
  </si>
  <si>
    <t>EV/EBIT</t>
  </si>
  <si>
    <t xml:space="preserve">Valoración ABYA </t>
  </si>
  <si>
    <t>Múltiplo resultante</t>
  </si>
  <si>
    <t>Múltiplo maximo</t>
  </si>
  <si>
    <t>Múltiplo minimo</t>
  </si>
  <si>
    <t>Múltiplo medio</t>
  </si>
  <si>
    <t>Último</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</si>
  <si>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</si>
  <si>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</si>
  <si>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</si>
  <si>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</si>
  <si>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</si>
  <si>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</si>
  <si>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</si>
  <si>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</si>
  <si>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Precio Objetivo de Entrada/Barrera de entrada</t>
  </si>
  <si>
    <t>Variación de precio necesaria</t>
  </si>
  <si>
    <t>Decisión a precio Actual</t>
  </si>
  <si>
    <t>COMPRA FUERTE</t>
  </si>
  <si>
    <t>Book Value</t>
  </si>
  <si>
    <t>Invested capital/share</t>
  </si>
  <si>
    <t>Numero de periodos (CAGR)</t>
  </si>
  <si>
    <t>ABYA Multiplo Calculation</t>
  </si>
  <si>
    <t>ROE</t>
  </si>
  <si>
    <t>ROIC</t>
  </si>
  <si>
    <t>TIPO DE CAMBIO CAD A USD</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</si>
  <si>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</si>
  <si>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</si>
  <si>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</si>
  <si>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</si>
  <si>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</si>
  <si>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</si>
  <si>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</si>
  <si>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</si>
  <si>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06/2029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</si>
  <si>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</si>
  <si>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</si>
  <si>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</si>
  <si>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</si>
  <si>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</si>
  <si>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</si>
  <si>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</si>
  <si>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</si>
  <si>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</si>
  <si>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</si>
  <si>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</si>
  <si>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</si>
  <si>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</si>
  <si>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</si>
  <si>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</si>
  <si>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</si>
  <si>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2024E</t>
  </si>
  <si>
    <t>2025E</t>
  </si>
  <si>
    <t>2026E</t>
  </si>
  <si>
    <t>2027E</t>
  </si>
  <si>
    <t>2028E</t>
  </si>
  <si>
    <t>12/2024E</t>
  </si>
  <si>
    <t>12/2025E</t>
  </si>
  <si>
    <t>12/2026E</t>
  </si>
  <si>
    <t>12/2027E</t>
  </si>
  <si>
    <t>12/2028E</t>
  </si>
  <si>
    <t>05/2025E</t>
  </si>
  <si>
    <t>05/2026E</t>
  </si>
  <si>
    <t>05/2027E</t>
  </si>
  <si>
    <t>05/2028E</t>
  </si>
  <si>
    <t>05/2029E</t>
  </si>
  <si>
    <t xml:space="preserve">ROE VALUATION </t>
  </si>
  <si>
    <t>ROIC VALUATION</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</si>
  <si>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</si>
  <si>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</si>
  <si>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</si>
  <si>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</si>
  <si>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</si>
  <si>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</si>
  <si>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</si>
  <si>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</si>
  <si>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CONDICIONES (LEER)</t>
  </si>
</sst>
</file>

<file path=xl/styles.xml><?xml version="1.0" encoding="utf-8"?>
<styleSheet xmlns="http://schemas.openxmlformats.org/spreadsheetml/2006/main" xmlns:x14ac="http://schemas.microsoft.com/office/spreadsheetml/2009/9/ac" xmlns:mc="http://schemas.openxmlformats.org/markup-compatibility/2006">
  <numFmts count="17">
    <numFmt numFmtId="164" formatCode="mm/yyyy"/>
    <numFmt numFmtId="165" formatCode="#,##0.00;(#,##0.00)"/>
    <numFmt numFmtId="166" formatCode="_ * #,##0.00_ \ [$$-C0C]_ ;_ * \-#,##0.00\ \ [$$-C0C]_ ;_ * &quot;-&quot;??_ \ [$$-C0C]_ ;_ @_ "/>
    <numFmt numFmtId="167" formatCode="_-[$$-409]* #,##0.00_ ;_-[$$-409]* \-#,##0.00\ ;_-[$$-409]* &quot;-&quot;??_ ;_-@_ "/>
    <numFmt numFmtId="168" formatCode="[$£]#,##0.00"/>
    <numFmt numFmtId="169" formatCode="#,##0.00\ [$$-C0C];[Red]#,##0.00\ [$$-C0C]"/>
    <numFmt numFmtId="170" formatCode="_-* #,##0.00\ [$€-C0A]_-;\-* #,##0.00\ [$€-C0A]_-;_-* &quot;-&quot;??\ [$€-C0A]_-;_-@"/>
    <numFmt numFmtId="171" formatCode="#,##0.00\ [$€-1]"/>
    <numFmt numFmtId="172" formatCode="_-* #,##0.00\ &quot;€&quot;_-;\-* #,##0.00\ &quot;€&quot;_-;_-* &quot;-&quot;??\ &quot;€&quot;_-;_-@"/>
    <numFmt numFmtId="173" formatCode="0.0%"/>
    <numFmt numFmtId="174" formatCode="#,##0.0\ [$€-1]"/>
    <numFmt numFmtId="175" formatCode="0.0"/>
    <numFmt numFmtId="176" formatCode="[$$]#,##0.00"/>
    <numFmt numFmtId="177" formatCode="[$USD $]#,##0.00"/>
    <numFmt numFmtId="178" formatCode="[$C$]#,##0.00"/>
    <numFmt numFmtId="179" formatCode="[$US$]#,##0.00"/>
    <numFmt numFmtId="180" formatCode="[$CAD $]#,##0.00"/>
  </numFmts>
  <fonts count="61">
    <font>
      <sz val="10.0"/>
      <color rgb="FF000000"/>
      <name val="Arial"/>
      <scheme val="minor"/>
    </font>
    <font>
      <sz val="10.0"/>
      <color theme="1"/>
      <name val="Arial"/>
    </font>
    <font>
      <b/>
      <sz val="10.0"/>
      <color rgb="FF4A86E8"/>
      <name val="Arial"/>
    </font>
    <font>
      <b/>
      <sz val="11.0"/>
      <color rgb="FF4A86E8"/>
      <name val="Arial"/>
    </font>
    <font>
      <b/>
      <sz val="11.0"/>
      <color rgb="FF277E3E"/>
      <name val="Arial"/>
    </font>
    <font>
      <b/>
      <sz val="10.0"/>
      <color rgb="FF277E3E"/>
      <name val="Arial"/>
    </font>
    <font>
      <sz val="10.0"/>
      <color rgb="FF000000"/>
      <name val="Arial"/>
    </font>
    <font>
      <b/>
      <sz val="10.0"/>
      <color rgb="FF000000"/>
      <name val="Arial"/>
    </font>
    <font>
      <b/>
      <sz val="13.0"/>
      <color theme="1"/>
      <name val="Arial"/>
    </font>
    <font/>
    <font>
      <b/>
      <color rgb="FF4A86E8"/>
      <name val="Arial"/>
    </font>
    <font>
      <b/>
      <color rgb="FF38761D"/>
      <name val="Arial"/>
    </font>
    <font>
      <b/>
      <sz val="10.0"/>
      <color rgb="FFBF9000"/>
      <name val="Arial"/>
    </font>
    <font>
      <b/>
      <color rgb="FFBF9000"/>
      <name val="Arial"/>
    </font>
    <font>
      <b/>
      <color rgb="FF9900FF"/>
      <name val="Arial"/>
    </font>
    <font>
      <color theme="1"/>
      <name val="Arial"/>
    </font>
    <font>
      <color theme="1"/>
      <name val="Arial"/>
      <scheme val="minor"/>
    </font>
    <font>
      <b/>
      <sz val="10.0"/>
      <color rgb="FF0C5ADB"/>
      <name val="Arial"/>
    </font>
    <font>
      <color rgb="FF000000"/>
      <name val="Arial"/>
    </font>
    <font>
      <sz val="10.0"/>
      <color theme="4"/>
      <name val="Arial"/>
    </font>
    <font>
      <b/>
      <color theme="1"/>
      <name val="Arial"/>
    </font>
    <font>
      <color theme="4"/>
      <name val="Arial"/>
    </font>
    <font>
      <b/>
      <color rgb="FF0C5ADB"/>
      <name val="Arial"/>
    </font>
    <font>
      <color rgb="FF4A86E8"/>
      <name val="Arial"/>
    </font>
    <font>
      <b/>
      <sz val="10.0"/>
      <color rgb="FF1155CC"/>
      <name val="Arial"/>
    </font>
    <font>
      <b/>
      <color rgb="FF1155CC"/>
      <name val="Arial"/>
    </font>
    <font>
      <b/>
      <color rgb="FFBC8D03"/>
      <name val="Arial"/>
    </font>
    <font>
      <b/>
      <sz val="10.0"/>
      <color theme="1"/>
      <name val="Arial"/>
    </font>
    <font>
      <b/>
      <sz val="10.0"/>
      <color rgb="FFBC8D03"/>
      <name val="Arial"/>
    </font>
    <font>
      <sz val="10.0"/>
      <color theme="1"/>
      <name val="Roboto"/>
    </font>
    <font>
      <b/>
      <sz val="10.0"/>
      <color rgb="FF38761D"/>
      <name val="Arial"/>
    </font>
    <font>
      <b/>
      <sz val="10.0"/>
      <color rgb="FF38761D"/>
      <name val="Roboto"/>
    </font>
    <font>
      <sz val="10.0"/>
      <color rgb="FF000000"/>
      <name val="Roboto"/>
    </font>
    <font>
      <color theme="1"/>
      <name val="Roboto"/>
    </font>
    <font>
      <sz val="11.0"/>
      <color rgb="FF000000"/>
      <name val="Roboto"/>
    </font>
    <font>
      <sz val="10.0"/>
      <color rgb="FFBF9000"/>
      <name val="Arial"/>
    </font>
    <font>
      <b/>
      <sz val="10.0"/>
      <color rgb="FF000000"/>
      <name val="Roboto"/>
    </font>
    <font>
      <i/>
      <sz val="13.0"/>
      <color theme="1"/>
      <name val="Impact"/>
    </font>
    <font>
      <b/>
      <sz val="14.0"/>
      <color rgb="FF000000"/>
      <name val="Arial"/>
    </font>
    <font>
      <b/>
      <sz val="10.0"/>
      <color rgb="FF4A86E8"/>
      <name val="Roboto"/>
    </font>
    <font>
      <b/>
      <sz val="10.0"/>
      <color rgb="FF7F6000"/>
      <name val="Arial"/>
    </font>
    <font>
      <b/>
      <color rgb="FF7F6000"/>
      <name val="Arial"/>
    </font>
    <font>
      <b/>
      <sz val="10.0"/>
      <color rgb="FFBC8D03"/>
      <name val="Roboto"/>
    </font>
    <font>
      <b/>
      <sz val="14.0"/>
      <color theme="1"/>
      <name val="Arial"/>
    </font>
    <font>
      <i/>
      <sz val="10.0"/>
      <color theme="1"/>
      <name val="Roboto"/>
    </font>
    <font>
      <sz val="10.0"/>
      <color rgb="FFBC8D03"/>
      <name val="Arial"/>
    </font>
    <font>
      <b/>
      <sz val="10.0"/>
      <color theme="1"/>
      <name val="Roboto"/>
    </font>
    <font>
      <b/>
      <sz val="11.0"/>
      <color rgb="FF000000"/>
      <name val="Roboto"/>
    </font>
    <font>
      <b/>
      <sz val="11.0"/>
      <color theme="1"/>
      <name val="Arial"/>
    </font>
    <font>
      <sz val="11.0"/>
      <color theme="1"/>
      <name val="Arial"/>
    </font>
    <font>
      <sz val="13.0"/>
      <color theme="1"/>
      <name val="Impact"/>
    </font>
    <font>
      <b/>
      <i/>
      <color theme="1"/>
      <name val="Arial"/>
    </font>
    <font>
      <b/>
      <sz val="8.0"/>
      <color theme="1"/>
      <name val="Arial"/>
    </font>
    <font>
      <b/>
      <sz val="9.0"/>
      <color theme="1"/>
      <name val="Arial"/>
    </font>
    <font>
      <b/>
      <sz val="7.0"/>
      <color theme="1"/>
      <name val="Arial"/>
    </font>
    <font>
      <color rgb="FFFF0000"/>
      <name val="Arial"/>
    </font>
    <font>
      <i/>
      <color rgb="FF4285F4"/>
      <name val="Arial"/>
    </font>
    <font>
      <b/>
      <i/>
      <color rgb="FF38761D"/>
      <name val="Arial"/>
    </font>
    <font>
      <b/>
      <sz val="9.0"/>
      <color rgb="FFBF9000"/>
      <name val="Arial"/>
    </font>
    <font>
      <b/>
      <sz val="9.0"/>
      <color rgb="FFBC8D03"/>
      <name val="Arial"/>
    </font>
    <font>
      <sz val="9.0"/>
      <color theme="1"/>
      <name val="Arial"/>
    </font>
  </fonts>
  <fills count="25">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FF00"/>
        <bgColor rgb="FF00FF00"/>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rgb="FF34A853"/>
        <bgColor rgb="FF34A853"/>
      </patternFill>
    </fill>
    <fill>
      <patternFill patternType="solid">
        <fgColor rgb="FFD9EAD3"/>
        <bgColor rgb="FFD9EAD3"/>
      </patternFill>
    </fill>
    <fill>
      <patternFill patternType="solid">
        <fgColor rgb="FFD9D2E9"/>
        <bgColor rgb="FFD9D2E9"/>
      </patternFill>
    </fill>
  </fills>
  <borders count="46">
    <border/>
    <border>
      <left/>
      <right/>
      <top/>
      <bottom/>
    </border>
    <border>
      <left/>
      <top/>
      <bottom/>
    </border>
    <border>
      <top/>
      <bottom/>
    </border>
    <border>
      <left/>
      <right/>
      <top/>
    </border>
    <border>
      <left style="thick">
        <color rgb="FF34A853"/>
      </left>
      <top style="thick">
        <color rgb="FF34A853"/>
      </top>
    </border>
    <border>
      <right style="thick">
        <color rgb="FF34A853"/>
      </right>
      <top style="thick">
        <color rgb="FF34A853"/>
      </top>
    </border>
    <border>
      <top style="thick">
        <color rgb="FF34A853"/>
      </top>
    </border>
    <border>
      <left style="thick">
        <color rgb="FF34A853"/>
      </left>
    </border>
    <border>
      <right style="thick">
        <color rgb="FF34A853"/>
      </right>
    </border>
    <border>
      <top style="thin">
        <color rgb="FF000000"/>
      </top>
    </border>
    <border>
      <bottom style="thin">
        <color rgb="FF000000"/>
      </bottom>
    </border>
    <border>
      <left style="thick">
        <color rgb="FF34A853"/>
      </left>
      <bottom style="thick">
        <color rgb="FF34A853"/>
      </bottom>
    </border>
    <border>
      <bottom style="thick">
        <color rgb="FF34A853"/>
      </bottom>
    </border>
    <border>
      <right style="thick">
        <color rgb="FF34A853"/>
      </right>
      <bottom style="thick">
        <color rgb="FF34A853"/>
      </bottom>
    </border>
    <border>
      <left style="thick">
        <color rgb="FFBC8D03"/>
      </left>
      <top style="thick">
        <color rgb="FFBC8D03"/>
      </top>
    </border>
    <border>
      <right style="thick">
        <color rgb="FFBC8D03"/>
      </right>
      <top style="thick">
        <color rgb="FFBC8D03"/>
      </top>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top style="thick">
        <color rgb="FFBF9000"/>
      </top>
      <bottom style="thick">
        <color rgb="FFBF9000"/>
      </bottom>
    </border>
    <border>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F9000"/>
      </right>
      <top style="thick">
        <color rgb="FFBF9000"/>
      </top>
    </border>
    <border>
      <left style="thick">
        <color rgb="FFBF9000"/>
      </left>
      <bottom style="thick">
        <color rgb="FFBF9000"/>
      </bottom>
    </border>
    <border>
      <bottom style="thick">
        <color rgb="FFBF9000"/>
      </bottom>
    </border>
    <border>
      <right style="thick">
        <color rgb="FFBF9000"/>
      </right>
      <bottom style="thick">
        <color rgb="FFBF9000"/>
      </bottom>
    </border>
    <border>
      <right/>
      <top/>
      <bottom/>
    </border>
    <border>
      <left style="thick">
        <color rgb="FFBF9000"/>
      </left>
    </border>
    <border>
      <right style="thick">
        <color rgb="FFBF9000"/>
      </right>
    </border>
    <border>
      <top style="medium">
        <color rgb="FFBC8D03"/>
      </top>
    </border>
    <border>
      <left/>
      <right/>
      <bottom/>
    </border>
    <border>
      <left/>
      <right/>
      <top style="medium">
        <color rgb="FFBC8D03"/>
      </top>
      <bottom/>
    </border>
    <border>
      <top style="thick">
        <color rgb="FFBF9000"/>
      </top>
      <bottom/>
    </border>
    <border>
      <right style="thick">
        <color rgb="FFBF9000"/>
      </right>
      <top style="thick">
        <color rgb="FFBF9000"/>
      </top>
      <bottom/>
    </border>
    <border>
      <bottom/>
    </border>
    <border>
      <right style="thick">
        <color rgb="FFBC8D03"/>
      </right>
    </border>
    <border>
      <bottom style="thick">
        <color rgb="FFBC8D03"/>
      </bottom>
    </border>
    <border>
      <right style="thick">
        <color rgb="FFBC8D03"/>
      </right>
      <bottom style="thick">
        <color rgb="FFBC8D03"/>
      </bottom>
    </border>
    <border>
      <top style="thick">
        <color rgb="FFBC8D03"/>
      </top>
    </border>
    <border>
      <right style="thick">
        <color rgb="FFBC8D03"/>
      </right>
      <bottom style="thick">
        <color rgb="FFBF9000"/>
      </bottom>
    </border>
    <border>
      <left style="thick">
        <color rgb="FFBF9000"/>
      </left>
      <right style="thick">
        <color rgb="FFBF9000"/>
      </right>
      <top style="thick">
        <color rgb="FFBF9000"/>
      </top>
    </border>
    <border>
      <left style="thick">
        <color rgb="FF9900FF"/>
      </left>
      <right style="thick">
        <color rgb="FF9900FF"/>
      </right>
      <top style="thick">
        <color rgb="FF9900FF"/>
      </top>
      <bottom style="thick">
        <color rgb="FF9900FF"/>
      </bottom>
    </border>
    <border>
      <left style="thick">
        <color rgb="FFBF9000"/>
      </left>
      <right style="thick">
        <color rgb="FFBF9000"/>
      </right>
    </border>
    <border>
      <left style="thick">
        <color rgb="FFBF9000"/>
      </left>
      <right style="thick">
        <color rgb="FFBF9000"/>
      </right>
      <bottom style="thick">
        <color rgb="FFBF9000"/>
      </bottom>
    </border>
  </borders>
  <cellStyleXfs count="1">
    <xf borderId="0" fillId="0" fontId="0" numFmtId="0" applyAlignment="1" applyFont="1"/>
  </cellStyleXfs>
  <cellXfs count="605">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Alignment="1" applyBorder="1" applyFont="1">
      <alignment horizontal="right"/>
    </xf>
    <xf borderId="1" fillId="2" fontId="4" numFmtId="0" xfId="0" applyAlignment="1" applyBorder="1" applyFont="1">
      <alignment horizontal="right"/>
    </xf>
    <xf borderId="1" fillId="2" fontId="4" numFmtId="0" xfId="0" applyBorder="1" applyFont="1"/>
    <xf borderId="0" fillId="0" fontId="5" numFmtId="0" xfId="0" applyAlignment="1" applyFont="1">
      <alignment horizontal="center"/>
    </xf>
    <xf borderId="0" fillId="0" fontId="1" numFmtId="0" xfId="0" applyFont="1"/>
    <xf borderId="0" fillId="0" fontId="6" numFmtId="0" xfId="0" applyFont="1"/>
    <xf borderId="0" fillId="0" fontId="6" numFmtId="0" xfId="0" applyAlignment="1" applyFont="1">
      <alignment horizontal="right"/>
    </xf>
    <xf borderId="0" fillId="0" fontId="7" numFmtId="0" xfId="0" applyAlignment="1" applyFont="1">
      <alignment horizontal="center" readingOrder="0"/>
    </xf>
    <xf borderId="0" fillId="0" fontId="7" numFmtId="0" xfId="0" applyAlignment="1" applyFont="1">
      <alignment horizontal="right"/>
    </xf>
    <xf borderId="0" fillId="3" fontId="8" numFmtId="0" xfId="0" applyAlignment="1" applyFill="1" applyFont="1">
      <alignment horizontal="center"/>
    </xf>
    <xf borderId="2" fillId="3" fontId="8" numFmtId="0" xfId="0" applyAlignment="1" applyBorder="1" applyFont="1">
      <alignment horizontal="center" readingOrder="0"/>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4" fillId="2" fontId="2" numFmtId="164" xfId="0" applyAlignment="1" applyBorder="1" applyFont="1" applyNumberFormat="1">
      <alignment horizontal="right"/>
    </xf>
    <xf borderId="0" fillId="2" fontId="10" numFmtId="164" xfId="0" applyAlignment="1" applyFont="1" applyNumberFormat="1">
      <alignment horizontal="right" vertical="bottom"/>
    </xf>
    <xf borderId="0" fillId="2" fontId="11" numFmtId="164" xfId="0" applyAlignment="1" applyFont="1" applyNumberFormat="1">
      <alignment horizontal="right" vertical="bottom"/>
    </xf>
    <xf borderId="0" fillId="2" fontId="11" numFmtId="164" xfId="0" applyAlignment="1" applyFont="1" applyNumberFormat="1">
      <alignment horizontal="right" readingOrder="0" vertical="bottom"/>
    </xf>
    <xf borderId="5" fillId="4" fontId="4" numFmtId="0" xfId="0" applyAlignment="1" applyBorder="1" applyFill="1" applyFont="1">
      <alignment horizontal="center" readingOrder="0" vertical="bottom"/>
    </xf>
    <xf borderId="6" fillId="0" fontId="9" numFmtId="0" xfId="0" applyBorder="1" applyFont="1"/>
    <xf borderId="0" fillId="0" fontId="12" numFmtId="165" xfId="0" applyAlignment="1" applyFont="1" applyNumberFormat="1">
      <alignment horizontal="left"/>
    </xf>
    <xf borderId="0" fillId="0" fontId="12" numFmtId="165" xfId="0" applyAlignment="1" applyFont="1" applyNumberFormat="1">
      <alignment horizontal="center"/>
    </xf>
    <xf borderId="0" fillId="0" fontId="13" numFmtId="2" xfId="0" applyAlignment="1" applyFont="1" applyNumberFormat="1">
      <alignment horizontal="right" vertical="bottom"/>
    </xf>
    <xf borderId="0" fillId="0" fontId="12" numFmtId="2" xfId="0" applyAlignment="1" applyFont="1" applyNumberFormat="1">
      <alignment horizontal="right"/>
    </xf>
    <xf borderId="0" fillId="0" fontId="12" numFmtId="165" xfId="0" applyAlignment="1" applyFont="1" applyNumberFormat="1">
      <alignment horizontal="right"/>
    </xf>
    <xf borderId="5" fillId="0" fontId="13" numFmtId="10" xfId="0" applyAlignment="1" applyBorder="1" applyFont="1" applyNumberFormat="1">
      <alignment horizontal="center" vertical="bottom"/>
    </xf>
    <xf borderId="7" fillId="0" fontId="9" numFmtId="0" xfId="0" applyBorder="1" applyFont="1"/>
    <xf borderId="7" fillId="0" fontId="14" numFmtId="10" xfId="0" applyAlignment="1" applyBorder="1" applyFont="1" applyNumberFormat="1">
      <alignment horizontal="center" vertical="bottom"/>
    </xf>
    <xf borderId="0" fillId="0" fontId="12" numFmtId="165" xfId="0" applyFont="1" applyNumberFormat="1"/>
    <xf borderId="0" fillId="0" fontId="1" numFmtId="0" xfId="0" applyAlignment="1" applyFont="1">
      <alignment horizontal="center"/>
    </xf>
    <xf borderId="0" fillId="0" fontId="1" numFmtId="10" xfId="0" applyAlignment="1" applyFont="1" applyNumberFormat="1">
      <alignment horizontal="right"/>
    </xf>
    <xf borderId="0" fillId="0" fontId="1" numFmtId="10" xfId="0" applyAlignment="1" applyFont="1" applyNumberFormat="1">
      <alignment horizontal="center"/>
    </xf>
    <xf borderId="8" fillId="0" fontId="15" numFmtId="0" xfId="0" applyAlignment="1" applyBorder="1" applyFont="1">
      <alignment horizontal="center"/>
    </xf>
    <xf borderId="0" fillId="0" fontId="12" numFmtId="10" xfId="0" applyAlignment="1" applyFont="1" applyNumberFormat="1">
      <alignment horizontal="center"/>
    </xf>
    <xf borderId="9" fillId="0" fontId="15" numFmtId="0" xfId="0" applyAlignment="1" applyBorder="1" applyFont="1">
      <alignment horizontal="center"/>
    </xf>
    <xf borderId="0" fillId="0" fontId="15" numFmtId="0" xfId="0" applyAlignment="1" applyFont="1">
      <alignment horizontal="center"/>
    </xf>
    <xf borderId="8" fillId="0" fontId="16" numFmtId="0" xfId="0" applyBorder="1" applyFont="1"/>
    <xf borderId="9" fillId="0" fontId="16" numFmtId="0" xfId="0" applyBorder="1" applyFont="1"/>
    <xf borderId="0" fillId="0" fontId="17" numFmtId="0" xfId="0" applyAlignment="1" applyFont="1">
      <alignment horizontal="left"/>
    </xf>
    <xf borderId="0" fillId="0" fontId="15" numFmtId="0" xfId="0" applyAlignment="1" applyFont="1">
      <alignment vertical="bottom"/>
    </xf>
    <xf borderId="0" fillId="0" fontId="15" numFmtId="0" xfId="0" applyAlignment="1" applyFont="1">
      <alignment horizontal="right" vertical="bottom"/>
    </xf>
    <xf borderId="0" fillId="0" fontId="15" numFmtId="4" xfId="0" applyAlignment="1" applyFont="1" applyNumberFormat="1">
      <alignment horizontal="right" vertical="bottom"/>
    </xf>
    <xf borderId="0" fillId="0" fontId="15" numFmtId="2" xfId="0" applyAlignment="1" applyFont="1" applyNumberFormat="1">
      <alignment horizontal="right" vertical="bottom"/>
    </xf>
    <xf borderId="0" fillId="0" fontId="17" numFmtId="166" xfId="0" applyAlignment="1" applyFont="1" applyNumberFormat="1">
      <alignment horizontal="center"/>
    </xf>
    <xf borderId="8" fillId="0" fontId="17" numFmtId="0" xfId="0" applyBorder="1" applyFont="1"/>
    <xf borderId="0" fillId="0" fontId="7" numFmtId="10" xfId="0" applyAlignment="1" applyFont="1" applyNumberFormat="1">
      <alignment horizontal="center"/>
    </xf>
    <xf borderId="9" fillId="0" fontId="17" numFmtId="0" xfId="0" applyBorder="1" applyFont="1"/>
    <xf borderId="0" fillId="0" fontId="17" numFmtId="0" xfId="0" applyFont="1"/>
    <xf borderId="0" fillId="0" fontId="17" numFmtId="4" xfId="0" applyAlignment="1" applyFont="1" applyNumberFormat="1">
      <alignment horizontal="right"/>
    </xf>
    <xf borderId="0" fillId="0" fontId="15" numFmtId="4" xfId="0" applyAlignment="1" applyFont="1" applyNumberFormat="1">
      <alignment vertical="bottom"/>
    </xf>
    <xf borderId="0" fillId="0" fontId="15" numFmtId="4" xfId="0" applyAlignment="1" applyFont="1" applyNumberFormat="1">
      <alignment horizontal="right" readingOrder="0" vertical="bottom"/>
    </xf>
    <xf borderId="8" fillId="0" fontId="17" numFmtId="4" xfId="0" applyAlignment="1" applyBorder="1" applyFont="1" applyNumberFormat="1">
      <alignment horizontal="right"/>
    </xf>
    <xf borderId="0" fillId="0" fontId="7" numFmtId="4" xfId="0" applyAlignment="1" applyFont="1" applyNumberFormat="1">
      <alignment horizontal="right"/>
    </xf>
    <xf borderId="9" fillId="0" fontId="17" numFmtId="4" xfId="0" applyAlignment="1" applyBorder="1" applyFont="1" applyNumberFormat="1">
      <alignment horizontal="right"/>
    </xf>
    <xf borderId="0" fillId="0" fontId="15" numFmtId="4" xfId="0" applyAlignment="1" applyFont="1" applyNumberFormat="1">
      <alignment horizontal="left" vertical="bottom"/>
    </xf>
    <xf borderId="0" fillId="0" fontId="18" numFmtId="4" xfId="0" applyAlignment="1" applyFont="1" applyNumberFormat="1">
      <alignment horizontal="right" vertical="bottom"/>
    </xf>
    <xf borderId="8" fillId="0" fontId="15" numFmtId="4" xfId="0" applyAlignment="1" applyBorder="1" applyFont="1" applyNumberFormat="1">
      <alignment horizontal="right" vertical="bottom"/>
    </xf>
    <xf borderId="0" fillId="0" fontId="12" numFmtId="4" xfId="0" applyAlignment="1" applyFont="1" applyNumberFormat="1">
      <alignment horizontal="right"/>
    </xf>
    <xf borderId="9" fillId="0" fontId="7" numFmtId="4" xfId="0" applyAlignment="1" applyBorder="1" applyFont="1" applyNumberFormat="1">
      <alignment horizontal="right"/>
    </xf>
    <xf borderId="0" fillId="0" fontId="19" numFmtId="10" xfId="0" applyAlignment="1" applyFont="1" applyNumberFormat="1">
      <alignment horizontal="left"/>
    </xf>
    <xf borderId="0" fillId="0" fontId="15" numFmtId="10" xfId="0" applyAlignment="1" applyFont="1" applyNumberFormat="1">
      <alignment vertical="bottom"/>
    </xf>
    <xf borderId="0" fillId="0" fontId="20" numFmtId="10" xfId="0" applyAlignment="1" applyFont="1" applyNumberFormat="1">
      <alignment vertical="bottom"/>
    </xf>
    <xf borderId="0" fillId="0" fontId="21" numFmtId="10" xfId="0" applyAlignment="1" applyFont="1" applyNumberFormat="1">
      <alignment vertical="bottom"/>
    </xf>
    <xf borderId="0" fillId="0" fontId="15" numFmtId="10" xfId="0" applyAlignment="1" applyFont="1" applyNumberFormat="1">
      <alignment horizontal="right" vertical="bottom"/>
    </xf>
    <xf borderId="0" fillId="0" fontId="20" numFmtId="10" xfId="0" applyAlignment="1" applyFont="1" applyNumberFormat="1">
      <alignment horizontal="right" vertical="bottom"/>
    </xf>
    <xf borderId="0" fillId="0" fontId="20" numFmtId="10" xfId="0" applyAlignment="1" applyFont="1" applyNumberFormat="1">
      <alignment horizontal="right" readingOrder="0" vertical="bottom"/>
    </xf>
    <xf borderId="0" fillId="0" fontId="19" numFmtId="10" xfId="0" applyAlignment="1" applyFont="1" applyNumberFormat="1">
      <alignment horizontal="right"/>
    </xf>
    <xf borderId="8" fillId="0" fontId="19" numFmtId="10" xfId="0" applyAlignment="1" applyBorder="1" applyFont="1" applyNumberFormat="1">
      <alignment horizontal="right"/>
    </xf>
    <xf borderId="9" fillId="0" fontId="19" numFmtId="10" xfId="0" applyBorder="1" applyFont="1" applyNumberFormat="1"/>
    <xf borderId="0" fillId="0" fontId="19" numFmtId="10" xfId="0" applyFont="1" applyNumberFormat="1"/>
    <xf borderId="0" fillId="0" fontId="7" numFmtId="0" xfId="0" applyAlignment="1" applyFont="1">
      <alignment horizontal="left"/>
    </xf>
    <xf borderId="0" fillId="0" fontId="22" numFmtId="0" xfId="0" applyAlignment="1" applyFont="1">
      <alignment vertical="bottom"/>
    </xf>
    <xf borderId="0" fillId="0" fontId="18" numFmtId="0" xfId="0" applyAlignment="1" applyFont="1">
      <alignment vertical="bottom"/>
    </xf>
    <xf borderId="0" fillId="0" fontId="22" numFmtId="165" xfId="0" applyAlignment="1" applyFont="1" applyNumberFormat="1">
      <alignment horizontal="right" vertical="bottom"/>
    </xf>
    <xf borderId="0" fillId="0" fontId="22" numFmtId="165" xfId="0" applyAlignment="1" applyFont="1" applyNumberFormat="1">
      <alignment horizontal="right" readingOrder="0" vertical="bottom"/>
    </xf>
    <xf borderId="0" fillId="0" fontId="7" numFmtId="166" xfId="0" applyAlignment="1" applyFont="1" applyNumberFormat="1">
      <alignment horizontal="center"/>
    </xf>
    <xf borderId="8" fillId="0" fontId="13" numFmtId="10" xfId="0" applyAlignment="1" applyBorder="1" applyFont="1" applyNumberFormat="1">
      <alignment horizontal="center" vertical="bottom"/>
    </xf>
    <xf borderId="0" fillId="0" fontId="14" numFmtId="10" xfId="0" applyAlignment="1" applyFont="1" applyNumberFormat="1">
      <alignment horizontal="center" vertical="bottom"/>
    </xf>
    <xf borderId="9" fillId="0" fontId="9" numFmtId="0" xfId="0" applyBorder="1" applyFont="1"/>
    <xf borderId="0" fillId="0" fontId="7" numFmtId="0" xfId="0" applyFont="1"/>
    <xf borderId="0" fillId="0" fontId="2" numFmtId="0" xfId="0" applyAlignment="1" applyFont="1">
      <alignment horizontal="left"/>
    </xf>
    <xf borderId="0" fillId="0" fontId="20" numFmtId="0" xfId="0" applyAlignment="1" applyFont="1">
      <alignment vertical="bottom"/>
    </xf>
    <xf borderId="0" fillId="0" fontId="23" numFmtId="0" xfId="0" applyAlignment="1" applyFont="1">
      <alignment vertical="bottom"/>
    </xf>
    <xf borderId="0" fillId="0" fontId="15" numFmtId="166" xfId="0" applyAlignment="1" applyFont="1" applyNumberFormat="1">
      <alignment horizontal="right" vertical="bottom"/>
    </xf>
    <xf borderId="0" fillId="0" fontId="2" numFmtId="166" xfId="0" applyAlignment="1" applyFont="1" applyNumberFormat="1">
      <alignment horizontal="center"/>
    </xf>
    <xf borderId="8" fillId="0" fontId="2" numFmtId="0" xfId="0" applyBorder="1" applyFont="1"/>
    <xf borderId="9" fillId="0" fontId="2" numFmtId="0" xfId="0" applyBorder="1" applyFont="1"/>
    <xf borderId="0" fillId="0" fontId="2" numFmtId="0" xfId="0" applyFont="1"/>
    <xf borderId="0" fillId="0" fontId="24" numFmtId="0" xfId="0" applyAlignment="1" applyFont="1">
      <alignment horizontal="left"/>
    </xf>
    <xf borderId="0" fillId="0" fontId="25" numFmtId="0" xfId="0" applyAlignment="1" applyFont="1">
      <alignment vertical="bottom"/>
    </xf>
    <xf borderId="0" fillId="0" fontId="25" numFmtId="0" xfId="0" applyAlignment="1" applyFont="1">
      <alignment horizontal="right" vertical="bottom"/>
    </xf>
    <xf borderId="0" fillId="0" fontId="25" numFmtId="10" xfId="0" applyAlignment="1" applyFont="1" applyNumberFormat="1">
      <alignment horizontal="right" vertical="bottom"/>
    </xf>
    <xf borderId="0" fillId="0" fontId="25" numFmtId="165" xfId="0" applyAlignment="1" applyFont="1" applyNumberFormat="1">
      <alignment horizontal="right" vertical="bottom"/>
    </xf>
    <xf borderId="0" fillId="0" fontId="25" numFmtId="2" xfId="0" applyAlignment="1" applyFont="1" applyNumberFormat="1">
      <alignment horizontal="right" readingOrder="0" vertical="bottom"/>
    </xf>
    <xf borderId="0" fillId="0" fontId="25" numFmtId="2" xfId="0" applyAlignment="1" applyFont="1" applyNumberFormat="1">
      <alignment horizontal="right" vertical="bottom"/>
    </xf>
    <xf borderId="0" fillId="0" fontId="25" numFmtId="4" xfId="0" applyAlignment="1" applyFont="1" applyNumberFormat="1">
      <alignment horizontal="right" vertical="bottom"/>
    </xf>
    <xf borderId="0" fillId="0" fontId="24" numFmtId="0" xfId="0" applyFont="1"/>
    <xf borderId="0" fillId="0" fontId="15" numFmtId="10" xfId="0" applyAlignment="1" applyFont="1" applyNumberFormat="1">
      <alignment horizontal="right" readingOrder="0" vertical="bottom"/>
    </xf>
    <xf borderId="0" fillId="0" fontId="1" numFmtId="166" xfId="0" applyAlignment="1" applyFont="1" applyNumberFormat="1">
      <alignment horizontal="center"/>
    </xf>
    <xf borderId="8" fillId="0" fontId="1" numFmtId="0" xfId="0" applyBorder="1" applyFont="1"/>
    <xf borderId="9" fillId="0" fontId="1" numFmtId="0" xfId="0" applyBorder="1" applyFont="1"/>
    <xf borderId="0" fillId="0" fontId="15" numFmtId="165" xfId="0" applyAlignment="1" applyFont="1" applyNumberFormat="1">
      <alignment horizontal="right" vertical="bottom"/>
    </xf>
    <xf borderId="0" fillId="0" fontId="15" numFmtId="165" xfId="0" applyAlignment="1" applyFont="1" applyNumberFormat="1">
      <alignment horizontal="right" readingOrder="0" vertical="bottom"/>
    </xf>
    <xf borderId="0" fillId="0" fontId="26" numFmtId="0" xfId="0" applyAlignment="1" applyFont="1">
      <alignment vertical="bottom"/>
    </xf>
    <xf borderId="0" fillId="0" fontId="26" numFmtId="166" xfId="0" applyAlignment="1" applyFont="1" applyNumberFormat="1">
      <alignment horizontal="right" vertical="bottom"/>
    </xf>
    <xf borderId="0" fillId="0" fontId="17" numFmtId="0" xfId="0" applyAlignment="1" applyFont="1">
      <alignment horizontal="center"/>
    </xf>
    <xf borderId="0" fillId="0" fontId="17" numFmtId="0" xfId="0" applyAlignment="1" applyFont="1">
      <alignment horizontal="right"/>
    </xf>
    <xf borderId="0" fillId="0" fontId="17" numFmtId="10" xfId="0" applyAlignment="1" applyFont="1" applyNumberFormat="1">
      <alignment horizontal="right"/>
    </xf>
    <xf borderId="0" fillId="0" fontId="17" numFmtId="166" xfId="0" applyAlignment="1" applyFont="1" applyNumberFormat="1">
      <alignment horizontal="right"/>
    </xf>
    <xf borderId="0" fillId="0" fontId="15" numFmtId="167" xfId="0" applyAlignment="1" applyFont="1" applyNumberFormat="1">
      <alignment horizontal="right" vertical="bottom"/>
    </xf>
    <xf borderId="0" fillId="0" fontId="1" numFmtId="165" xfId="0" applyAlignment="1" applyFont="1" applyNumberFormat="1">
      <alignment horizontal="left"/>
    </xf>
    <xf borderId="0" fillId="0" fontId="1" numFmtId="165" xfId="0" applyAlignment="1" applyFont="1" applyNumberFormat="1">
      <alignment horizontal="center"/>
    </xf>
    <xf borderId="0" fillId="0" fontId="1" numFmtId="165" xfId="0" applyAlignment="1" applyFont="1" applyNumberFormat="1">
      <alignment horizontal="right" readingOrder="0"/>
    </xf>
    <xf borderId="0" fillId="0" fontId="1" numFmtId="165" xfId="0" applyAlignment="1" applyFont="1" applyNumberFormat="1">
      <alignment horizontal="right"/>
    </xf>
    <xf borderId="8" fillId="0" fontId="15" numFmtId="165" xfId="0" applyBorder="1" applyFont="1" applyNumberFormat="1"/>
    <xf borderId="0" fillId="0" fontId="27" numFmtId="165" xfId="0" applyAlignment="1" applyFont="1" applyNumberFormat="1">
      <alignment horizontal="center"/>
    </xf>
    <xf borderId="9" fillId="0" fontId="15" numFmtId="165" xfId="0" applyBorder="1" applyFont="1" applyNumberFormat="1"/>
    <xf borderId="0" fillId="0" fontId="15" numFmtId="165" xfId="0" applyFont="1" applyNumberFormat="1"/>
    <xf borderId="0" fillId="0" fontId="27" numFmtId="165" xfId="0" applyAlignment="1" applyFont="1" applyNumberFormat="1">
      <alignment horizontal="left" vertical="center"/>
    </xf>
    <xf borderId="0" fillId="0" fontId="24" numFmtId="165" xfId="0" applyAlignment="1" applyFont="1" applyNumberFormat="1">
      <alignment horizontal="center" vertical="center"/>
    </xf>
    <xf borderId="0" fillId="0" fontId="27" numFmtId="165" xfId="0" applyAlignment="1" applyFont="1" applyNumberFormat="1">
      <alignment horizontal="right" vertical="center"/>
    </xf>
    <xf borderId="0" fillId="0" fontId="1" numFmtId="165" xfId="0" applyAlignment="1" applyFont="1" applyNumberFormat="1">
      <alignment horizontal="center" vertical="center"/>
    </xf>
    <xf borderId="0" fillId="0" fontId="6" numFmtId="165" xfId="0" applyAlignment="1" applyFont="1" applyNumberFormat="1">
      <alignment horizontal="center" vertical="center"/>
    </xf>
    <xf borderId="0" fillId="0" fontId="27" numFmtId="0" xfId="0" applyAlignment="1" applyFont="1">
      <alignment horizontal="left"/>
    </xf>
    <xf borderId="0" fillId="0" fontId="28" numFmtId="0" xfId="0" applyAlignment="1" applyFont="1">
      <alignment horizontal="left"/>
    </xf>
    <xf borderId="0" fillId="0" fontId="27" numFmtId="0" xfId="0" applyAlignment="1" applyFont="1">
      <alignment horizontal="center"/>
    </xf>
    <xf borderId="0" fillId="0" fontId="28" numFmtId="10" xfId="0" applyAlignment="1" applyFont="1" applyNumberFormat="1">
      <alignment horizontal="right"/>
    </xf>
    <xf borderId="0" fillId="0" fontId="27" numFmtId="10" xfId="0" applyAlignment="1" applyFont="1" applyNumberFormat="1">
      <alignment horizontal="center"/>
    </xf>
    <xf borderId="8" fillId="0" fontId="7" numFmtId="0" xfId="0" applyBorder="1" applyFont="1"/>
    <xf borderId="9" fillId="0" fontId="7" numFmtId="0" xfId="0" applyBorder="1" applyFont="1"/>
    <xf borderId="0" fillId="0" fontId="1" numFmtId="168" xfId="0" applyAlignment="1" applyFont="1" applyNumberFormat="1">
      <alignment horizontal="right"/>
    </xf>
    <xf borderId="0" fillId="0" fontId="1" numFmtId="166" xfId="0" applyAlignment="1" applyFont="1" applyNumberFormat="1">
      <alignment horizontal="left"/>
    </xf>
    <xf borderId="0" fillId="5" fontId="29" numFmtId="165" xfId="0" applyAlignment="1" applyFill="1" applyFont="1" applyNumberFormat="1">
      <alignment horizontal="right" shrinkToFit="0" wrapText="0"/>
    </xf>
    <xf borderId="0" fillId="0" fontId="29" numFmtId="165" xfId="0" applyAlignment="1" applyFont="1" applyNumberFormat="1">
      <alignment horizontal="right" readingOrder="0"/>
    </xf>
    <xf borderId="0" fillId="0" fontId="29" numFmtId="165" xfId="0" applyAlignment="1" applyFont="1" applyNumberFormat="1">
      <alignment horizontal="right"/>
    </xf>
    <xf borderId="8" fillId="0" fontId="29" numFmtId="165" xfId="0" applyAlignment="1" applyBorder="1" applyFont="1" applyNumberFormat="1">
      <alignment horizontal="right"/>
    </xf>
    <xf borderId="9" fillId="0" fontId="1" numFmtId="166" xfId="0" applyBorder="1" applyFont="1" applyNumberFormat="1"/>
    <xf borderId="0" fillId="0" fontId="1" numFmtId="166" xfId="0" applyFont="1" applyNumberFormat="1"/>
    <xf borderId="0" fillId="0" fontId="29" numFmtId="169" xfId="0" applyAlignment="1" applyFont="1" applyNumberFormat="1">
      <alignment horizontal="center"/>
    </xf>
    <xf borderId="8" fillId="0" fontId="29" numFmtId="169" xfId="0" applyAlignment="1" applyBorder="1" applyFont="1" applyNumberFormat="1">
      <alignment horizontal="center"/>
    </xf>
    <xf borderId="0" fillId="0" fontId="7" numFmtId="165" xfId="0" applyAlignment="1" applyFont="1" applyNumberFormat="1">
      <alignment horizontal="left"/>
    </xf>
    <xf borderId="0" fillId="0" fontId="7" numFmtId="165" xfId="0" applyAlignment="1" applyFont="1" applyNumberFormat="1">
      <alignment horizontal="center"/>
    </xf>
    <xf borderId="0" fillId="0" fontId="7" numFmtId="165" xfId="0" applyAlignment="1" applyFont="1" applyNumberFormat="1">
      <alignment horizontal="right"/>
    </xf>
    <xf borderId="0" fillId="0" fontId="1" numFmtId="170" xfId="0" applyAlignment="1" applyFont="1" applyNumberFormat="1">
      <alignment horizontal="right"/>
    </xf>
    <xf borderId="0" fillId="0" fontId="28" numFmtId="165" xfId="0" applyAlignment="1" applyFont="1" applyNumberFormat="1">
      <alignment horizontal="left"/>
    </xf>
    <xf borderId="10" fillId="0" fontId="28" numFmtId="165" xfId="0" applyAlignment="1" applyBorder="1" applyFont="1" applyNumberFormat="1">
      <alignment horizontal="left"/>
    </xf>
    <xf borderId="10" fillId="0" fontId="30" numFmtId="165" xfId="0" applyAlignment="1" applyBorder="1" applyFont="1" applyNumberFormat="1">
      <alignment horizontal="left"/>
    </xf>
    <xf borderId="10" fillId="0" fontId="30" numFmtId="165" xfId="0" applyAlignment="1" applyBorder="1" applyFont="1" applyNumberFormat="1">
      <alignment horizontal="center"/>
    </xf>
    <xf borderId="10" fillId="0" fontId="31" numFmtId="165" xfId="0" applyAlignment="1" applyBorder="1" applyFont="1" applyNumberFormat="1">
      <alignment horizontal="right"/>
    </xf>
    <xf borderId="10" fillId="0" fontId="31" numFmtId="165" xfId="0" applyAlignment="1" applyBorder="1" applyFont="1" applyNumberFormat="1">
      <alignment horizontal="center"/>
    </xf>
    <xf borderId="0" fillId="0" fontId="27" numFmtId="10" xfId="0" applyAlignment="1" applyFont="1" applyNumberFormat="1">
      <alignment horizontal="right"/>
    </xf>
    <xf borderId="0" fillId="0" fontId="30" numFmtId="165" xfId="0" applyAlignment="1" applyFont="1" applyNumberFormat="1">
      <alignment horizontal="left"/>
    </xf>
    <xf borderId="0" fillId="0" fontId="30" numFmtId="165" xfId="0" applyAlignment="1" applyFont="1" applyNumberFormat="1">
      <alignment horizontal="center"/>
    </xf>
    <xf borderId="0" fillId="0" fontId="30" numFmtId="165" xfId="0" applyAlignment="1" applyFont="1" applyNumberFormat="1">
      <alignment horizontal="right"/>
    </xf>
    <xf borderId="11" fillId="0" fontId="27" numFmtId="0" xfId="0" applyAlignment="1" applyBorder="1" applyFont="1">
      <alignment horizontal="left"/>
    </xf>
    <xf borderId="11" fillId="0" fontId="27" numFmtId="0" xfId="0" applyBorder="1" applyFont="1"/>
    <xf borderId="11" fillId="0" fontId="27" numFmtId="0" xfId="0" applyAlignment="1" applyBorder="1" applyFont="1">
      <alignment horizontal="center"/>
    </xf>
    <xf borderId="11" fillId="0" fontId="27" numFmtId="10" xfId="0" applyAlignment="1" applyBorder="1" applyFont="1" applyNumberFormat="1">
      <alignment horizontal="right"/>
    </xf>
    <xf borderId="0" fillId="0" fontId="32" numFmtId="169" xfId="0" applyAlignment="1" applyFont="1" applyNumberFormat="1">
      <alignment horizontal="right"/>
    </xf>
    <xf borderId="0" fillId="0" fontId="32" numFmtId="171" xfId="0" applyAlignment="1" applyFont="1" applyNumberFormat="1">
      <alignment horizontal="right" vertical="center"/>
    </xf>
    <xf borderId="0" fillId="0" fontId="32" numFmtId="171" xfId="0" applyAlignment="1" applyFont="1" applyNumberFormat="1">
      <alignment horizontal="right"/>
    </xf>
    <xf borderId="0" fillId="0" fontId="29" numFmtId="171" xfId="0" applyAlignment="1" applyFont="1" applyNumberFormat="1">
      <alignment horizontal="right"/>
    </xf>
    <xf borderId="0" fillId="0" fontId="32" numFmtId="170" xfId="0" applyAlignment="1" applyFont="1" applyNumberFormat="1">
      <alignment horizontal="center"/>
    </xf>
    <xf borderId="0" fillId="6" fontId="29" numFmtId="0" xfId="0" applyAlignment="1" applyFill="1" applyFont="1">
      <alignment horizontal="right" readingOrder="0"/>
    </xf>
    <xf borderId="0" fillId="6" fontId="29" numFmtId="165" xfId="0" applyAlignment="1" applyFont="1" applyNumberFormat="1">
      <alignment horizontal="right"/>
    </xf>
    <xf borderId="0" fillId="0" fontId="15" numFmtId="165" xfId="0" applyAlignment="1" applyFont="1" applyNumberFormat="1">
      <alignment horizontal="right"/>
    </xf>
    <xf borderId="0" fillId="6" fontId="29" numFmtId="0" xfId="0" applyAlignment="1" applyFont="1">
      <alignment horizontal="right"/>
    </xf>
    <xf borderId="0" fillId="0" fontId="29" numFmtId="165" xfId="0" applyAlignment="1" applyFont="1" applyNumberFormat="1">
      <alignment horizontal="center"/>
    </xf>
    <xf borderId="0" fillId="0" fontId="27" numFmtId="165" xfId="0" applyAlignment="1" applyFont="1" applyNumberFormat="1">
      <alignment horizontal="left"/>
    </xf>
    <xf borderId="0" fillId="0" fontId="27" numFmtId="165" xfId="0" applyAlignment="1" applyFont="1" applyNumberFormat="1">
      <alignment horizontal="right"/>
    </xf>
    <xf borderId="0" fillId="0" fontId="33" numFmtId="165" xfId="0" applyAlignment="1" applyFont="1" applyNumberFormat="1">
      <alignment horizontal="right" vertical="bottom"/>
    </xf>
    <xf borderId="0" fillId="0" fontId="32" numFmtId="165" xfId="0" applyAlignment="1" applyFont="1" applyNumberFormat="1">
      <alignment horizontal="right"/>
    </xf>
    <xf borderId="0" fillId="0" fontId="32" numFmtId="0" xfId="0" applyAlignment="1" applyFont="1">
      <alignment horizontal="right" readingOrder="0"/>
    </xf>
    <xf borderId="8" fillId="0" fontId="32" numFmtId="165" xfId="0" applyAlignment="1" applyBorder="1" applyFont="1" applyNumberFormat="1">
      <alignment horizontal="right"/>
    </xf>
    <xf borderId="0" fillId="0" fontId="6" numFmtId="165" xfId="0" applyAlignment="1" applyFont="1" applyNumberFormat="1">
      <alignment horizontal="left"/>
    </xf>
    <xf borderId="0" fillId="0" fontId="6" numFmtId="165" xfId="0" applyAlignment="1" applyFont="1" applyNumberFormat="1">
      <alignment horizontal="center"/>
    </xf>
    <xf borderId="0" fillId="5" fontId="34" numFmtId="165" xfId="0" applyAlignment="1" applyFont="1" applyNumberFormat="1">
      <alignment horizontal="right" shrinkToFit="0" wrapText="0"/>
    </xf>
    <xf borderId="0" fillId="0" fontId="32" numFmtId="165" xfId="0" applyAlignment="1" applyFont="1" applyNumberFormat="1">
      <alignment horizontal="right" readingOrder="0"/>
    </xf>
    <xf borderId="0" fillId="0" fontId="32" numFmtId="165" xfId="0" applyAlignment="1" applyFont="1" applyNumberFormat="1">
      <alignment horizontal="center"/>
    </xf>
    <xf borderId="0" fillId="0" fontId="32" numFmtId="169" xfId="0" applyAlignment="1" applyFont="1" applyNumberFormat="1">
      <alignment horizontal="center"/>
    </xf>
    <xf borderId="0" fillId="0" fontId="32" numFmtId="168" xfId="0" applyAlignment="1" applyFont="1" applyNumberFormat="1">
      <alignment horizontal="right"/>
    </xf>
    <xf borderId="8" fillId="0" fontId="6" numFmtId="165" xfId="0" applyBorder="1" applyFont="1" applyNumberFormat="1"/>
    <xf borderId="9" fillId="0" fontId="6" numFmtId="165" xfId="0" applyBorder="1" applyFont="1" applyNumberFormat="1"/>
    <xf borderId="0" fillId="0" fontId="6" numFmtId="165" xfId="0" applyFont="1" applyNumberFormat="1"/>
    <xf borderId="0" fillId="0" fontId="35" numFmtId="165" xfId="0" applyFont="1" applyNumberFormat="1"/>
    <xf borderId="0" fillId="5" fontId="32" numFmtId="0" xfId="0" applyAlignment="1" applyFont="1">
      <alignment horizontal="right" shrinkToFit="0" wrapText="0"/>
    </xf>
    <xf borderId="0" fillId="0" fontId="15" numFmtId="0" xfId="0" applyAlignment="1" applyFont="1">
      <alignment horizontal="right" readingOrder="0"/>
    </xf>
    <xf borderId="0" fillId="0" fontId="15" numFmtId="2" xfId="0" applyAlignment="1" applyFont="1" applyNumberFormat="1">
      <alignment horizontal="right"/>
    </xf>
    <xf borderId="0" fillId="0" fontId="1" numFmtId="2" xfId="0" applyAlignment="1" applyFont="1" applyNumberFormat="1">
      <alignment horizontal="center"/>
    </xf>
    <xf borderId="8" fillId="0" fontId="20" numFmtId="0" xfId="0" applyBorder="1" applyFont="1"/>
    <xf borderId="9" fillId="0" fontId="20" numFmtId="0" xfId="0" applyBorder="1" applyFont="1"/>
    <xf borderId="0" fillId="0" fontId="20" numFmtId="0" xfId="0" applyFont="1"/>
    <xf borderId="0" fillId="0" fontId="36" numFmtId="165" xfId="0" applyAlignment="1" applyFont="1" applyNumberFormat="1">
      <alignment horizontal="right" shrinkToFit="0" wrapText="0"/>
    </xf>
    <xf borderId="12" fillId="0" fontId="13" numFmtId="10" xfId="0" applyAlignment="1" applyBorder="1" applyFont="1" applyNumberFormat="1">
      <alignment horizontal="center" vertical="bottom"/>
    </xf>
    <xf borderId="13" fillId="0" fontId="9" numFmtId="0" xfId="0" applyBorder="1" applyFont="1"/>
    <xf borderId="13" fillId="0" fontId="14" numFmtId="10" xfId="0" applyAlignment="1" applyBorder="1" applyFont="1" applyNumberFormat="1">
      <alignment horizontal="center" vertical="bottom"/>
    </xf>
    <xf borderId="14" fillId="0" fontId="9" numFmtId="0" xfId="0" applyBorder="1" applyFont="1"/>
    <xf borderId="0" fillId="0" fontId="20" numFmtId="165" xfId="0" applyFont="1" applyNumberFormat="1"/>
    <xf borderId="0" fillId="7" fontId="37" numFmtId="0" xfId="0" applyAlignment="1" applyFill="1" applyFont="1">
      <alignment horizontal="left"/>
    </xf>
    <xf borderId="1" fillId="7" fontId="37"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1" fillId="7" fontId="1" numFmtId="0" xfId="0" applyAlignment="1" applyBorder="1" applyFont="1">
      <alignment horizontal="right"/>
    </xf>
    <xf borderId="0" fillId="0" fontId="6" numFmtId="166" xfId="0" applyAlignment="1" applyFont="1" applyNumberFormat="1">
      <alignment horizontal="left"/>
    </xf>
    <xf borderId="0" fillId="0" fontId="1" numFmtId="10" xfId="0" applyAlignment="1" applyFont="1" applyNumberFormat="1">
      <alignment horizontal="right" readingOrder="0"/>
    </xf>
    <xf borderId="0" fillId="0" fontId="6" numFmtId="0" xfId="0" applyAlignment="1" applyFont="1">
      <alignment horizontal="left"/>
    </xf>
    <xf borderId="0" fillId="0" fontId="1" numFmtId="9" xfId="0" applyAlignment="1" applyFont="1" applyNumberFormat="1">
      <alignment horizontal="right"/>
    </xf>
    <xf borderId="0" fillId="0" fontId="1" numFmtId="0" xfId="0" applyAlignment="1" applyFont="1">
      <alignment horizontal="left" readingOrder="0"/>
    </xf>
    <xf borderId="0" fillId="0" fontId="1" numFmtId="9" xfId="0" applyAlignment="1" applyFont="1" applyNumberFormat="1">
      <alignment horizontal="right" readingOrder="0"/>
    </xf>
    <xf borderId="0" fillId="0" fontId="38" numFmtId="0" xfId="0" applyAlignment="1" applyFont="1">
      <alignment horizontal="center"/>
    </xf>
    <xf borderId="0" fillId="0" fontId="38" numFmtId="0" xfId="0" applyAlignment="1" applyFont="1">
      <alignment horizontal="right"/>
    </xf>
    <xf borderId="0" fillId="3" fontId="38" numFmtId="0" xfId="0" applyAlignment="1" applyFont="1">
      <alignment horizontal="center"/>
    </xf>
    <xf borderId="2" fillId="3" fontId="38" numFmtId="0" xfId="0" applyAlignment="1" applyBorder="1" applyFont="1">
      <alignment horizontal="center" readingOrder="0"/>
    </xf>
    <xf borderId="4" fillId="2" fontId="2" numFmtId="0" xfId="0" applyAlignment="1" applyBorder="1" applyFont="1">
      <alignment horizontal="right"/>
    </xf>
    <xf borderId="0" fillId="2" fontId="10" numFmtId="0" xfId="0" applyAlignment="1" applyFont="1">
      <alignment horizontal="right" vertical="bottom"/>
    </xf>
    <xf borderId="15" fillId="4" fontId="5" numFmtId="0" xfId="0" applyAlignment="1" applyBorder="1" applyFont="1">
      <alignment horizontal="center"/>
    </xf>
    <xf borderId="16" fillId="0" fontId="9" numFmtId="0" xfId="0" applyBorder="1" applyFont="1"/>
    <xf borderId="17" fillId="0" fontId="1" numFmtId="165" xfId="0" applyAlignment="1" applyBorder="1" applyFont="1" applyNumberFormat="1">
      <alignment horizontal="left"/>
    </xf>
    <xf borderId="18" fillId="0" fontId="1" numFmtId="165" xfId="0" applyAlignment="1" applyBorder="1" applyFont="1" applyNumberFormat="1">
      <alignment horizontal="left"/>
    </xf>
    <xf borderId="18" fillId="0" fontId="1" numFmtId="165" xfId="0" applyAlignment="1" applyBorder="1" applyFont="1" applyNumberFormat="1">
      <alignment horizontal="center"/>
    </xf>
    <xf borderId="18" fillId="0" fontId="32" numFmtId="165" xfId="0" applyAlignment="1" applyBorder="1" applyFont="1" applyNumberFormat="1">
      <alignment horizontal="right"/>
    </xf>
    <xf borderId="18" fillId="0" fontId="1" numFmtId="165" xfId="0" applyAlignment="1" applyBorder="1" applyFont="1" applyNumberFormat="1">
      <alignment horizontal="right"/>
    </xf>
    <xf borderId="19" fillId="8" fontId="1" numFmtId="0" xfId="0" applyAlignment="1" applyBorder="1" applyFill="1" applyFont="1">
      <alignment horizontal="right" readingOrder="0"/>
    </xf>
    <xf borderId="20" fillId="8" fontId="1" numFmtId="165" xfId="0" applyAlignment="1" applyBorder="1" applyFont="1" applyNumberFormat="1">
      <alignment horizontal="right"/>
    </xf>
    <xf borderId="18" fillId="8" fontId="1" numFmtId="165" xfId="0" applyAlignment="1" applyBorder="1" applyFont="1" applyNumberFormat="1">
      <alignment horizontal="right"/>
    </xf>
    <xf borderId="21" fillId="8" fontId="1" numFmtId="165" xfId="0" applyAlignment="1" applyBorder="1" applyFont="1" applyNumberFormat="1">
      <alignment horizontal="right"/>
    </xf>
    <xf borderId="0" fillId="0" fontId="1" numFmtId="165" xfId="0" applyFont="1" applyNumberFormat="1"/>
    <xf borderId="0" fillId="0" fontId="2" numFmtId="165" xfId="0" applyAlignment="1" applyFont="1" applyNumberFormat="1">
      <alignment horizontal="left"/>
    </xf>
    <xf borderId="0" fillId="0" fontId="2" numFmtId="165" xfId="0" applyAlignment="1" applyFont="1" applyNumberFormat="1">
      <alignment horizontal="center"/>
    </xf>
    <xf borderId="1" fillId="5" fontId="32" numFmtId="165" xfId="0" applyAlignment="1" applyBorder="1" applyFont="1" applyNumberFormat="1">
      <alignment horizontal="right"/>
    </xf>
    <xf borderId="0" fillId="5" fontId="32" numFmtId="165" xfId="0" applyAlignment="1" applyFont="1" applyNumberFormat="1">
      <alignment horizontal="right" shrinkToFit="0" wrapText="0"/>
    </xf>
    <xf borderId="0" fillId="0" fontId="6" numFmtId="0" xfId="0" applyAlignment="1" applyFont="1">
      <alignment horizontal="right" readingOrder="0"/>
    </xf>
    <xf borderId="0" fillId="0" fontId="6" numFmtId="165" xfId="0" applyAlignment="1" applyFont="1" applyNumberFormat="1">
      <alignment horizontal="right"/>
    </xf>
    <xf borderId="0" fillId="5" fontId="2" numFmtId="165" xfId="0" applyAlignment="1" applyFont="1" applyNumberFormat="1">
      <alignment horizontal="left"/>
    </xf>
    <xf borderId="1" fillId="5" fontId="2" numFmtId="165" xfId="0" applyAlignment="1" applyBorder="1" applyFont="1" applyNumberFormat="1">
      <alignment horizontal="left"/>
    </xf>
    <xf borderId="1" fillId="5" fontId="2" numFmtId="165" xfId="0" applyAlignment="1" applyBorder="1" applyFont="1" applyNumberFormat="1">
      <alignment horizontal="center"/>
    </xf>
    <xf borderId="1" fillId="5" fontId="32" numFmtId="0" xfId="0" applyAlignment="1" applyBorder="1" applyFont="1">
      <alignment horizontal="right" readingOrder="0"/>
    </xf>
    <xf borderId="1" fillId="5" fontId="39" numFmtId="165" xfId="0" applyAlignment="1" applyBorder="1" applyFont="1" applyNumberFormat="1">
      <alignment horizontal="center"/>
    </xf>
    <xf borderId="1" fillId="5" fontId="6" numFmtId="165" xfId="0" applyBorder="1" applyFont="1" applyNumberFormat="1"/>
    <xf borderId="0" fillId="5" fontId="32" numFmtId="165" xfId="0" applyAlignment="1" applyFont="1" applyNumberFormat="1">
      <alignment horizontal="left" shrinkToFit="0" wrapText="0"/>
    </xf>
    <xf borderId="0" fillId="0" fontId="6" numFmtId="165" xfId="0" applyAlignment="1" applyFont="1" applyNumberFormat="1">
      <alignment horizontal="right" readingOrder="0"/>
    </xf>
    <xf borderId="0" fillId="0" fontId="2" numFmtId="165" xfId="0" applyFont="1" applyNumberFormat="1"/>
    <xf borderId="0" fillId="0" fontId="27" numFmtId="165" xfId="0" applyFont="1" applyNumberFormat="1"/>
    <xf borderId="0" fillId="0" fontId="40" numFmtId="0" xfId="0" applyAlignment="1" applyFont="1">
      <alignment horizontal="left"/>
    </xf>
    <xf borderId="0" fillId="0" fontId="40" numFmtId="0" xfId="0" applyAlignment="1" applyFont="1">
      <alignment horizontal="center"/>
    </xf>
    <xf borderId="0" fillId="0" fontId="40" numFmtId="10" xfId="0" applyAlignment="1" applyFont="1" applyNumberFormat="1">
      <alignment horizontal="right"/>
    </xf>
    <xf borderId="0" fillId="0" fontId="40" numFmtId="172" xfId="0" applyAlignment="1" applyFont="1" applyNumberFormat="1">
      <alignment horizontal="center"/>
    </xf>
    <xf borderId="0" fillId="0" fontId="41" numFmtId="0" xfId="0" applyFont="1"/>
    <xf borderId="0" fillId="0" fontId="1" numFmtId="172" xfId="0" applyAlignment="1" applyFont="1" applyNumberFormat="1">
      <alignment horizontal="right"/>
    </xf>
    <xf borderId="0" fillId="0" fontId="1" numFmtId="172" xfId="0" applyAlignment="1" applyFont="1" applyNumberFormat="1">
      <alignment horizontal="center"/>
    </xf>
    <xf borderId="22" fillId="0" fontId="1" numFmtId="165" xfId="0" applyAlignment="1" applyBorder="1" applyFont="1" applyNumberFormat="1">
      <alignment horizontal="left"/>
    </xf>
    <xf borderId="23" fillId="0" fontId="1" numFmtId="165" xfId="0" applyAlignment="1" applyBorder="1" applyFont="1" applyNumberFormat="1">
      <alignment horizontal="left"/>
    </xf>
    <xf borderId="23" fillId="0" fontId="1" numFmtId="165" xfId="0" applyAlignment="1" applyBorder="1" applyFont="1" applyNumberFormat="1">
      <alignment horizontal="center"/>
    </xf>
    <xf borderId="23" fillId="0" fontId="1" numFmtId="165" xfId="0" applyAlignment="1" applyBorder="1" applyFont="1" applyNumberFormat="1">
      <alignment horizontal="right"/>
    </xf>
    <xf borderId="23" fillId="0" fontId="1" numFmtId="0" xfId="0" applyAlignment="1" applyBorder="1" applyFont="1">
      <alignment horizontal="right"/>
    </xf>
    <xf borderId="24" fillId="0" fontId="1" numFmtId="165" xfId="0" applyAlignment="1" applyBorder="1" applyFont="1" applyNumberFormat="1">
      <alignment horizontal="right"/>
    </xf>
    <xf borderId="25" fillId="0" fontId="1" numFmtId="165" xfId="0" applyAlignment="1" applyBorder="1" applyFont="1" applyNumberFormat="1">
      <alignment horizontal="left"/>
    </xf>
    <xf borderId="26" fillId="0" fontId="1" numFmtId="165" xfId="0" applyAlignment="1" applyBorder="1" applyFont="1" applyNumberFormat="1">
      <alignment horizontal="left"/>
    </xf>
    <xf borderId="26" fillId="0" fontId="1" numFmtId="165" xfId="0" applyAlignment="1" applyBorder="1" applyFont="1" applyNumberFormat="1">
      <alignment horizontal="center"/>
    </xf>
    <xf borderId="26" fillId="0" fontId="1" numFmtId="165" xfId="0" applyAlignment="1" applyBorder="1" applyFont="1" applyNumberFormat="1">
      <alignment horizontal="right"/>
    </xf>
    <xf borderId="26" fillId="9" fontId="1" numFmtId="0" xfId="0" applyAlignment="1" applyBorder="1" applyFill="1" applyFont="1">
      <alignment horizontal="right"/>
    </xf>
    <xf borderId="26" fillId="9" fontId="1" numFmtId="165" xfId="0" applyAlignment="1" applyBorder="1" applyFont="1" applyNumberFormat="1">
      <alignment horizontal="right"/>
    </xf>
    <xf borderId="27" fillId="9" fontId="1" numFmtId="165" xfId="0" applyAlignment="1" applyBorder="1" applyFont="1" applyNumberFormat="1">
      <alignment horizontal="right"/>
    </xf>
    <xf borderId="22" fillId="0" fontId="27" numFmtId="0" xfId="0" applyAlignment="1" applyBorder="1" applyFont="1">
      <alignment horizontal="left"/>
    </xf>
    <xf borderId="23" fillId="0" fontId="27" numFmtId="0" xfId="0" applyAlignment="1" applyBorder="1" applyFont="1">
      <alignment horizontal="left"/>
    </xf>
    <xf borderId="23" fillId="0" fontId="27" numFmtId="0" xfId="0" applyAlignment="1" applyBorder="1" applyFont="1">
      <alignment horizontal="center"/>
    </xf>
    <xf borderId="23" fillId="5" fontId="36" numFmtId="0" xfId="0" applyAlignment="1" applyBorder="1" applyFont="1">
      <alignment horizontal="right"/>
    </xf>
    <xf borderId="23" fillId="5" fontId="36" numFmtId="0" xfId="0" applyAlignment="1" applyBorder="1" applyFont="1">
      <alignment horizontal="right" readingOrder="0"/>
    </xf>
    <xf borderId="23" fillId="5" fontId="36" numFmtId="165" xfId="0" applyAlignment="1" applyBorder="1" applyFont="1" applyNumberFormat="1">
      <alignment horizontal="right"/>
    </xf>
    <xf borderId="24" fillId="5" fontId="36" numFmtId="165" xfId="0" applyAlignment="1" applyBorder="1" applyFont="1" applyNumberFormat="1">
      <alignment horizontal="right"/>
    </xf>
    <xf borderId="28" fillId="5" fontId="36" numFmtId="172" xfId="0" applyAlignment="1" applyBorder="1" applyFont="1" applyNumberFormat="1">
      <alignment horizontal="center"/>
    </xf>
    <xf borderId="29" fillId="0" fontId="27" numFmtId="0" xfId="0" applyAlignment="1" applyBorder="1" applyFont="1">
      <alignment horizontal="left"/>
    </xf>
    <xf borderId="0" fillId="0" fontId="27" numFmtId="172" xfId="0" applyAlignment="1" applyFont="1" applyNumberFormat="1">
      <alignment horizontal="right"/>
    </xf>
    <xf borderId="30" fillId="0" fontId="27" numFmtId="10" xfId="0" applyAlignment="1" applyBorder="1" applyFont="1" applyNumberFormat="1">
      <alignment horizontal="right"/>
    </xf>
    <xf borderId="0" fillId="0" fontId="27" numFmtId="172" xfId="0" applyAlignment="1" applyFont="1" applyNumberFormat="1">
      <alignment horizontal="center"/>
    </xf>
    <xf borderId="29" fillId="0" fontId="1" numFmtId="0" xfId="0" applyAlignment="1" applyBorder="1" applyFont="1">
      <alignment horizontal="left"/>
    </xf>
    <xf borderId="0" fillId="0" fontId="29" numFmtId="0" xfId="0" applyAlignment="1" applyFont="1">
      <alignment horizontal="right"/>
    </xf>
    <xf borderId="0" fillId="0" fontId="29" numFmtId="0" xfId="0" applyAlignment="1" applyFont="1">
      <alignment horizontal="right" readingOrder="0"/>
    </xf>
    <xf borderId="30" fillId="0" fontId="29" numFmtId="165" xfId="0" applyAlignment="1" applyBorder="1" applyFont="1" applyNumberFormat="1">
      <alignment horizontal="right"/>
    </xf>
    <xf borderId="0" fillId="0" fontId="29" numFmtId="172" xfId="0" applyAlignment="1" applyFont="1" applyNumberFormat="1">
      <alignment horizontal="center"/>
    </xf>
    <xf borderId="25" fillId="0" fontId="28" numFmtId="165" xfId="0" applyAlignment="1" applyBorder="1" applyFont="1" applyNumberFormat="1">
      <alignment horizontal="left"/>
    </xf>
    <xf borderId="26" fillId="0" fontId="28" numFmtId="165" xfId="0" applyAlignment="1" applyBorder="1" applyFont="1" applyNumberFormat="1">
      <alignment horizontal="left"/>
    </xf>
    <xf borderId="26" fillId="0" fontId="28" numFmtId="165" xfId="0" applyAlignment="1" applyBorder="1" applyFont="1" applyNumberFormat="1">
      <alignment horizontal="center"/>
    </xf>
    <xf borderId="26" fillId="0" fontId="42" numFmtId="165" xfId="0" applyAlignment="1" applyBorder="1" applyFont="1" applyNumberFormat="1">
      <alignment horizontal="right"/>
    </xf>
    <xf borderId="27" fillId="0" fontId="42" numFmtId="165" xfId="0" applyAlignment="1" applyBorder="1" applyFont="1" applyNumberFormat="1">
      <alignment horizontal="right"/>
    </xf>
    <xf borderId="0" fillId="0" fontId="42" numFmtId="165" xfId="0" applyAlignment="1" applyFont="1" applyNumberFormat="1">
      <alignment horizontal="center"/>
    </xf>
    <xf borderId="0" fillId="0" fontId="28" numFmtId="165" xfId="0" applyFont="1" applyNumberFormat="1"/>
    <xf borderId="0" fillId="0" fontId="15" numFmtId="165" xfId="0" applyAlignment="1" applyFont="1" applyNumberFormat="1">
      <alignment vertical="bottom"/>
    </xf>
    <xf borderId="22" fillId="0" fontId="20" numFmtId="165" xfId="0" applyAlignment="1" applyBorder="1" applyFont="1" applyNumberFormat="1">
      <alignment vertical="bottom"/>
    </xf>
    <xf borderId="23" fillId="0" fontId="15" numFmtId="165" xfId="0" applyAlignment="1" applyBorder="1" applyFont="1" applyNumberFormat="1">
      <alignment vertical="bottom"/>
    </xf>
    <xf borderId="23" fillId="0" fontId="20" numFmtId="165" xfId="0" applyAlignment="1" applyBorder="1" applyFont="1" applyNumberFormat="1">
      <alignment horizontal="right" vertical="bottom"/>
    </xf>
    <xf borderId="23" fillId="9" fontId="20" numFmtId="165" xfId="0" applyAlignment="1" applyBorder="1" applyFont="1" applyNumberFormat="1">
      <alignment horizontal="right" vertical="bottom"/>
    </xf>
    <xf borderId="24" fillId="9" fontId="20" numFmtId="165" xfId="0" applyAlignment="1" applyBorder="1" applyFont="1" applyNumberFormat="1">
      <alignment horizontal="right" vertical="bottom"/>
    </xf>
    <xf borderId="29" fillId="0" fontId="20" numFmtId="165" xfId="0" applyAlignment="1" applyBorder="1" applyFont="1" applyNumberFormat="1">
      <alignment vertical="bottom"/>
    </xf>
    <xf borderId="0" fillId="0" fontId="20" numFmtId="165" xfId="0" applyAlignment="1" applyFont="1" applyNumberFormat="1">
      <alignment horizontal="right" vertical="bottom"/>
    </xf>
    <xf borderId="0" fillId="9" fontId="20" numFmtId="165" xfId="0" applyAlignment="1" applyFont="1" applyNumberFormat="1">
      <alignment horizontal="right" vertical="bottom"/>
    </xf>
    <xf borderId="30" fillId="9" fontId="20" numFmtId="165" xfId="0" applyAlignment="1" applyBorder="1" applyFont="1" applyNumberFormat="1">
      <alignment horizontal="right" vertical="bottom"/>
    </xf>
    <xf borderId="30" fillId="0" fontId="20" numFmtId="165" xfId="0" applyAlignment="1" applyBorder="1" applyFont="1" applyNumberFormat="1">
      <alignment horizontal="right" vertical="bottom"/>
    </xf>
    <xf borderId="29" fillId="0" fontId="14" numFmtId="0" xfId="0" applyAlignment="1" applyBorder="1" applyFont="1">
      <alignment vertical="bottom"/>
    </xf>
    <xf borderId="0" fillId="0" fontId="15" numFmtId="172" xfId="0" applyAlignment="1" applyFont="1" applyNumberFormat="1">
      <alignment vertical="bottom"/>
    </xf>
    <xf borderId="0" fillId="0" fontId="14" numFmtId="10" xfId="0" applyAlignment="1" applyFont="1" applyNumberFormat="1">
      <alignment horizontal="right" vertical="bottom"/>
    </xf>
    <xf borderId="30" fillId="0" fontId="14" numFmtId="10" xfId="0" applyAlignment="1" applyBorder="1" applyFont="1" applyNumberFormat="1">
      <alignment horizontal="right" vertical="bottom"/>
    </xf>
    <xf borderId="29" fillId="0" fontId="10" numFmtId="165" xfId="0" applyAlignment="1" applyBorder="1" applyFont="1" applyNumberFormat="1">
      <alignment vertical="bottom"/>
    </xf>
    <xf borderId="0" fillId="0" fontId="10" numFmtId="165" xfId="0" applyAlignment="1" applyFont="1" applyNumberFormat="1">
      <alignment horizontal="right" vertical="bottom"/>
    </xf>
    <xf borderId="30" fillId="0" fontId="10" numFmtId="165" xfId="0" applyAlignment="1" applyBorder="1" applyFont="1" applyNumberFormat="1">
      <alignment horizontal="right" vertical="bottom"/>
    </xf>
    <xf borderId="29" fillId="0" fontId="15" numFmtId="0" xfId="0" applyAlignment="1" applyBorder="1" applyFont="1">
      <alignment vertical="bottom"/>
    </xf>
    <xf borderId="30" fillId="0" fontId="15" numFmtId="10" xfId="0" applyAlignment="1" applyBorder="1" applyFont="1" applyNumberFormat="1">
      <alignment horizontal="right" vertical="bottom"/>
    </xf>
    <xf borderId="8" fillId="0" fontId="15" numFmtId="0" xfId="0" applyAlignment="1" applyBorder="1" applyFont="1">
      <alignment vertical="bottom"/>
    </xf>
    <xf borderId="9" fillId="0" fontId="15" numFmtId="0" xfId="0" applyAlignment="1" applyBorder="1" applyFont="1">
      <alignment vertical="bottom"/>
    </xf>
    <xf borderId="29" fillId="0" fontId="15" numFmtId="165" xfId="0" applyAlignment="1" applyBorder="1" applyFont="1" applyNumberFormat="1">
      <alignment vertical="bottom"/>
    </xf>
    <xf borderId="8" fillId="0" fontId="15" numFmtId="165" xfId="0" applyAlignment="1" applyBorder="1" applyFont="1" applyNumberFormat="1">
      <alignment vertical="bottom"/>
    </xf>
    <xf borderId="9" fillId="0" fontId="15" numFmtId="165" xfId="0" applyAlignment="1" applyBorder="1" applyFont="1" applyNumberFormat="1">
      <alignment vertical="bottom"/>
    </xf>
    <xf borderId="29" fillId="0" fontId="20" numFmtId="0" xfId="0" applyAlignment="1" applyBorder="1" applyFont="1">
      <alignment vertical="bottom"/>
    </xf>
    <xf borderId="30" fillId="0" fontId="20" numFmtId="10" xfId="0" applyAlignment="1" applyBorder="1" applyFont="1" applyNumberFormat="1">
      <alignment horizontal="right" vertical="bottom"/>
    </xf>
    <xf borderId="29" fillId="0" fontId="13" numFmtId="165" xfId="0" applyAlignment="1" applyBorder="1" applyFont="1" applyNumberFormat="1">
      <alignment vertical="bottom"/>
    </xf>
    <xf borderId="0" fillId="0" fontId="13" numFmtId="165" xfId="0" applyAlignment="1" applyFont="1" applyNumberFormat="1">
      <alignment horizontal="right" vertical="bottom"/>
    </xf>
    <xf borderId="30" fillId="0" fontId="13" numFmtId="165" xfId="0" applyAlignment="1" applyBorder="1" applyFont="1" applyNumberFormat="1">
      <alignment horizontal="right" vertical="bottom"/>
    </xf>
    <xf borderId="25" fillId="0" fontId="15" numFmtId="0" xfId="0" applyAlignment="1" applyBorder="1" applyFont="1">
      <alignment vertical="bottom"/>
    </xf>
    <xf borderId="26" fillId="0" fontId="15" numFmtId="0" xfId="0" applyAlignment="1" applyBorder="1" applyFont="1">
      <alignment vertical="bottom"/>
    </xf>
    <xf borderId="26" fillId="0" fontId="15" numFmtId="172" xfId="0" applyAlignment="1" applyBorder="1" applyFont="1" applyNumberFormat="1">
      <alignment vertical="bottom"/>
    </xf>
    <xf borderId="26" fillId="0" fontId="15" numFmtId="10" xfId="0" applyAlignment="1" applyBorder="1" applyFont="1" applyNumberFormat="1">
      <alignment vertical="bottom"/>
    </xf>
    <xf borderId="26" fillId="0" fontId="15" numFmtId="10" xfId="0" applyAlignment="1" applyBorder="1" applyFont="1" applyNumberFormat="1">
      <alignment horizontal="right" vertical="bottom"/>
    </xf>
    <xf borderId="27" fillId="0" fontId="15" numFmtId="10" xfId="0" applyAlignment="1" applyBorder="1" applyFont="1" applyNumberFormat="1">
      <alignment horizontal="right" vertical="bottom"/>
    </xf>
    <xf borderId="0" fillId="0" fontId="13" numFmtId="0" xfId="0" applyAlignment="1" applyFont="1">
      <alignment vertical="bottom"/>
    </xf>
    <xf borderId="0" fillId="0" fontId="13" numFmtId="10" xfId="0" applyAlignment="1" applyFont="1" applyNumberFormat="1">
      <alignment horizontal="right" vertical="bottom"/>
    </xf>
    <xf borderId="0" fillId="0" fontId="10" numFmtId="0" xfId="0" applyAlignment="1" applyFont="1">
      <alignment vertical="bottom"/>
    </xf>
    <xf borderId="0" fillId="0" fontId="10" numFmtId="10" xfId="0" applyAlignment="1" applyFont="1" applyNumberFormat="1">
      <alignment horizontal="right" vertical="bottom"/>
    </xf>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73" xfId="0" applyAlignment="1" applyBorder="1" applyFont="1" applyNumberFormat="1">
      <alignment horizontal="right"/>
    </xf>
    <xf borderId="0" fillId="0" fontId="1" numFmtId="173" xfId="0" applyAlignment="1" applyFont="1" applyNumberFormat="1">
      <alignment horizontal="center"/>
    </xf>
    <xf borderId="1" fillId="10" fontId="1" numFmtId="10" xfId="0" applyAlignment="1" applyBorder="1" applyFont="1" applyNumberFormat="1">
      <alignment horizontal="right"/>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73" xfId="0" applyAlignment="1" applyBorder="1" applyFont="1" applyNumberFormat="1">
      <alignment horizontal="right"/>
    </xf>
    <xf borderId="0" fillId="0" fontId="1" numFmtId="173" xfId="0" applyAlignment="1" applyFont="1" applyNumberFormat="1">
      <alignment horizontal="right"/>
    </xf>
    <xf borderId="0" fillId="11" fontId="27" numFmtId="0" xfId="0" applyAlignment="1" applyFill="1" applyFont="1">
      <alignment horizontal="left"/>
    </xf>
    <xf borderId="1" fillId="11" fontId="27" numFmtId="0" xfId="0" applyAlignment="1" applyBorder="1" applyFont="1">
      <alignment horizontal="left"/>
    </xf>
    <xf borderId="1" fillId="11" fontId="27" numFmtId="0" xfId="0" applyAlignment="1" applyBorder="1" applyFont="1">
      <alignment horizontal="center"/>
    </xf>
    <xf borderId="1" fillId="11" fontId="27" numFmtId="174" xfId="0" applyAlignment="1" applyBorder="1" applyFont="1" applyNumberFormat="1">
      <alignment horizontal="right"/>
    </xf>
    <xf borderId="0" fillId="0" fontId="27" numFmtId="174" xfId="0" applyAlignment="1" applyFont="1" applyNumberFormat="1">
      <alignment horizontal="center"/>
    </xf>
    <xf borderId="0" fillId="0" fontId="27" numFmtId="174" xfId="0" applyAlignment="1" applyFont="1" applyNumberFormat="1">
      <alignment horizontal="right"/>
    </xf>
    <xf borderId="0" fillId="0" fontId="27" numFmtId="175" xfId="0" applyAlignment="1" applyFont="1" applyNumberFormat="1">
      <alignment horizontal="right"/>
    </xf>
    <xf borderId="0" fillId="0" fontId="27" numFmtId="175" xfId="0" applyAlignment="1" applyFont="1" applyNumberFormat="1">
      <alignment horizontal="center"/>
    </xf>
    <xf borderId="1" fillId="11" fontId="27" numFmtId="175" xfId="0" applyAlignment="1" applyBorder="1" applyFont="1" applyNumberFormat="1">
      <alignment horizontal="right"/>
    </xf>
    <xf borderId="0" fillId="0" fontId="15" numFmtId="0" xfId="0" applyAlignment="1" applyFont="1">
      <alignment horizontal="right"/>
    </xf>
    <xf borderId="0" fillId="0" fontId="15" numFmtId="0" xfId="0" applyFont="1"/>
    <xf borderId="0" fillId="0" fontId="15" numFmtId="10" xfId="0" applyAlignment="1" applyFont="1" applyNumberFormat="1">
      <alignment horizontal="right"/>
    </xf>
    <xf borderId="0" fillId="0" fontId="15" numFmtId="10" xfId="0" applyFont="1" applyNumberFormat="1"/>
    <xf borderId="0" fillId="0" fontId="43" numFmtId="0" xfId="0" applyAlignment="1" applyFont="1">
      <alignment horizontal="center"/>
    </xf>
    <xf borderId="0" fillId="0" fontId="43" numFmtId="0" xfId="0" applyAlignment="1" applyFont="1">
      <alignment horizontal="right"/>
    </xf>
    <xf borderId="0" fillId="3" fontId="43" numFmtId="0" xfId="0" applyAlignment="1" applyFont="1">
      <alignment horizontal="center"/>
    </xf>
    <xf borderId="2" fillId="3" fontId="43" numFmtId="0" xfId="0" applyAlignment="1" applyBorder="1" applyFont="1">
      <alignment horizontal="center"/>
    </xf>
    <xf borderId="0" fillId="0" fontId="1" numFmtId="0" xfId="0" applyAlignment="1" applyFont="1">
      <alignment horizontal="right" readingOrder="0"/>
    </xf>
    <xf borderId="1" fillId="5" fontId="29" numFmtId="165" xfId="0" applyAlignment="1" applyBorder="1" applyFont="1" applyNumberFormat="1">
      <alignment horizontal="right"/>
    </xf>
    <xf borderId="1" fillId="5" fontId="29" numFmtId="0" xfId="0" applyAlignment="1" applyBorder="1" applyFont="1">
      <alignment horizontal="right" readingOrder="0"/>
    </xf>
    <xf borderId="1" fillId="5" fontId="32" numFmtId="166" xfId="0" applyAlignment="1" applyBorder="1" applyFont="1" applyNumberFormat="1">
      <alignment horizontal="center"/>
    </xf>
    <xf borderId="0" fillId="5" fontId="6" numFmtId="0" xfId="0" applyAlignment="1" applyFont="1">
      <alignment horizontal="left" shrinkToFit="0" wrapText="0"/>
    </xf>
    <xf borderId="0" fillId="5" fontId="44" numFmtId="165" xfId="0" applyAlignment="1" applyFont="1" applyNumberFormat="1">
      <alignment horizontal="right" shrinkToFit="0" wrapText="0"/>
    </xf>
    <xf borderId="0" fillId="0" fontId="44" numFmtId="165" xfId="0" applyAlignment="1" applyFont="1" applyNumberFormat="1">
      <alignment horizontal="right"/>
    </xf>
    <xf borderId="0" fillId="0" fontId="28" numFmtId="0" xfId="0" applyAlignment="1" applyFont="1">
      <alignment horizontal="center"/>
    </xf>
    <xf borderId="0" fillId="0" fontId="28" numFmtId="166" xfId="0" applyAlignment="1" applyFont="1" applyNumberFormat="1">
      <alignment horizontal="center"/>
    </xf>
    <xf borderId="0" fillId="0" fontId="45" numFmtId="0" xfId="0" applyFont="1"/>
    <xf borderId="0" fillId="0" fontId="46" numFmtId="165" xfId="0" applyAlignment="1" applyFont="1" applyNumberFormat="1">
      <alignment horizontal="right"/>
    </xf>
    <xf borderId="0" fillId="0" fontId="27" numFmtId="166" xfId="0" applyAlignment="1" applyFont="1" applyNumberFormat="1">
      <alignment horizontal="center"/>
    </xf>
    <xf borderId="0" fillId="5" fontId="29" numFmtId="0" xfId="0" applyAlignment="1" applyFont="1">
      <alignment horizontal="right" shrinkToFit="0" wrapText="0"/>
    </xf>
    <xf borderId="0" fillId="5" fontId="34" numFmtId="0" xfId="0" applyAlignment="1" applyFont="1">
      <alignment horizontal="left" shrinkToFit="0" wrapText="0"/>
    </xf>
    <xf borderId="0" fillId="5" fontId="47" numFmtId="0" xfId="0" applyAlignment="1" applyFont="1">
      <alignment horizontal="left" shrinkToFit="0" wrapText="0"/>
    </xf>
    <xf borderId="0" fillId="5" fontId="46" numFmtId="165" xfId="0" applyAlignment="1" applyFont="1" applyNumberFormat="1">
      <alignment horizontal="right" shrinkToFit="0" wrapText="0"/>
    </xf>
    <xf borderId="0" fillId="0" fontId="48" numFmtId="168" xfId="0" applyAlignment="1" applyFont="1" applyNumberFormat="1">
      <alignment horizontal="right"/>
    </xf>
    <xf borderId="0" fillId="0" fontId="49" numFmtId="168" xfId="0" applyAlignment="1" applyFont="1" applyNumberFormat="1">
      <alignment horizontal="right"/>
    </xf>
    <xf borderId="0" fillId="0" fontId="1" numFmtId="4" xfId="0" applyAlignment="1" applyFont="1" applyNumberFormat="1">
      <alignment horizontal="right"/>
    </xf>
    <xf borderId="0" fillId="5" fontId="34" numFmtId="0" xfId="0" applyAlignment="1" applyFont="1">
      <alignment horizontal="right" shrinkToFit="0" wrapText="0"/>
    </xf>
    <xf borderId="0" fillId="6" fontId="1" numFmtId="165" xfId="0" applyAlignment="1" applyFont="1" applyNumberFormat="1">
      <alignment horizontal="right"/>
    </xf>
    <xf borderId="1" fillId="10" fontId="1" numFmtId="165" xfId="0" applyAlignment="1" applyBorder="1" applyFont="1" applyNumberFormat="1">
      <alignment horizontal="right"/>
    </xf>
    <xf borderId="1" fillId="10" fontId="1" numFmtId="166" xfId="0" applyAlignment="1" applyBorder="1" applyFont="1" applyNumberFormat="1">
      <alignment horizontal="center"/>
    </xf>
    <xf borderId="0" fillId="12" fontId="27" numFmtId="0" xfId="0" applyAlignment="1" applyFill="1" applyFont="1">
      <alignment horizontal="left"/>
    </xf>
    <xf borderId="1" fillId="12" fontId="27" numFmtId="0" xfId="0" applyAlignment="1" applyBorder="1" applyFont="1">
      <alignment horizontal="left" readingOrder="0"/>
    </xf>
    <xf borderId="1" fillId="12" fontId="27" numFmtId="0" xfId="0" applyAlignment="1" applyBorder="1" applyFont="1">
      <alignment horizontal="left"/>
    </xf>
    <xf borderId="1" fillId="12" fontId="27" numFmtId="0" xfId="0" applyAlignment="1" applyBorder="1" applyFont="1">
      <alignment horizontal="center"/>
    </xf>
    <xf borderId="0" fillId="13" fontId="27" numFmtId="165" xfId="0" applyAlignment="1" applyFill="1" applyFont="1" applyNumberFormat="1">
      <alignment horizontal="right"/>
    </xf>
    <xf borderId="0" fillId="13" fontId="27" numFmtId="171" xfId="0" applyAlignment="1" applyFont="1" applyNumberFormat="1">
      <alignment horizontal="right"/>
    </xf>
    <xf borderId="0" fillId="0" fontId="1" numFmtId="9" xfId="0" applyAlignment="1" applyFont="1" applyNumberFormat="1">
      <alignment horizontal="center"/>
    </xf>
    <xf borderId="0" fillId="0" fontId="1" numFmtId="2" xfId="0" applyAlignment="1" applyFont="1" applyNumberFormat="1">
      <alignment horizontal="right"/>
    </xf>
    <xf borderId="0" fillId="7" fontId="50" numFmtId="0" xfId="0" applyAlignment="1" applyFont="1">
      <alignment horizontal="left"/>
    </xf>
    <xf borderId="1" fillId="7" fontId="50" numFmtId="0" xfId="0" applyAlignment="1" applyBorder="1" applyFont="1">
      <alignment horizontal="left"/>
    </xf>
    <xf borderId="1" fillId="10" fontId="1" numFmtId="173" xfId="0" applyAlignment="1" applyBorder="1" applyFont="1" applyNumberFormat="1">
      <alignment horizontal="center"/>
    </xf>
    <xf borderId="1" fillId="10" fontId="1" numFmtId="9" xfId="0" applyAlignment="1" applyBorder="1" applyFont="1" applyNumberFormat="1">
      <alignment horizontal="center"/>
    </xf>
    <xf borderId="0" fillId="10" fontId="1" numFmtId="0" xfId="0" applyAlignment="1" applyFont="1">
      <alignment horizontal="center"/>
    </xf>
    <xf borderId="0" fillId="10" fontId="1" numFmtId="173" xfId="0" applyAlignment="1" applyFont="1" applyNumberFormat="1">
      <alignment horizontal="right"/>
    </xf>
    <xf borderId="0" fillId="10" fontId="1" numFmtId="173" xfId="0" applyAlignment="1" applyFont="1" applyNumberFormat="1">
      <alignment horizontal="center"/>
    </xf>
    <xf borderId="4" fillId="10" fontId="1" numFmtId="0" xfId="0" applyAlignment="1" applyBorder="1" applyFont="1">
      <alignment horizontal="left"/>
    </xf>
    <xf borderId="4" fillId="10" fontId="1" numFmtId="0" xfId="0" applyAlignment="1" applyBorder="1" applyFont="1">
      <alignment horizontal="center"/>
    </xf>
    <xf borderId="4" fillId="10" fontId="1" numFmtId="173" xfId="0" applyAlignment="1" applyBorder="1" applyFont="1" applyNumberFormat="1">
      <alignment horizontal="right"/>
    </xf>
    <xf borderId="4" fillId="10" fontId="1" numFmtId="173" xfId="0" applyAlignment="1" applyBorder="1" applyFont="1" applyNumberFormat="1">
      <alignment horizontal="center"/>
    </xf>
    <xf borderId="0" fillId="10" fontId="1" numFmtId="10" xfId="0" applyAlignment="1" applyFont="1" applyNumberFormat="1">
      <alignment horizontal="right"/>
    </xf>
    <xf borderId="0" fillId="10" fontId="1" numFmtId="9" xfId="0" applyAlignment="1" applyFont="1" applyNumberFormat="1">
      <alignment horizontal="center"/>
    </xf>
    <xf borderId="31" fillId="10" fontId="1" numFmtId="0" xfId="0" applyAlignment="1" applyBorder="1" applyFont="1">
      <alignment horizontal="left"/>
    </xf>
    <xf borderId="31" fillId="10" fontId="1" numFmtId="0" xfId="0" applyAlignment="1" applyBorder="1" applyFont="1">
      <alignment horizontal="center"/>
    </xf>
    <xf borderId="31" fillId="10" fontId="1" numFmtId="173" xfId="0" applyAlignment="1" applyBorder="1" applyFont="1" applyNumberFormat="1">
      <alignment horizontal="right"/>
    </xf>
    <xf borderId="32" fillId="10" fontId="1" numFmtId="0" xfId="0" applyAlignment="1" applyBorder="1" applyFont="1">
      <alignment horizontal="left"/>
    </xf>
    <xf borderId="32" fillId="10" fontId="1" numFmtId="0" xfId="0" applyAlignment="1" applyBorder="1" applyFont="1">
      <alignment horizontal="center"/>
    </xf>
    <xf borderId="32" fillId="10" fontId="1" numFmtId="173" xfId="0" applyAlignment="1" applyBorder="1" applyFont="1" applyNumberFormat="1">
      <alignment horizontal="right"/>
    </xf>
    <xf borderId="32" fillId="10" fontId="1" numFmtId="173" xfId="0" applyAlignment="1" applyBorder="1" applyFont="1" applyNumberFormat="1">
      <alignment horizontal="center"/>
    </xf>
    <xf borderId="33" fillId="10" fontId="1" numFmtId="0" xfId="0" applyAlignment="1" applyBorder="1" applyFont="1">
      <alignment horizontal="left"/>
    </xf>
    <xf borderId="33" fillId="10" fontId="1" numFmtId="0" xfId="0" applyAlignment="1" applyBorder="1" applyFont="1">
      <alignment horizontal="center"/>
    </xf>
    <xf borderId="33" fillId="10" fontId="1" numFmtId="173" xfId="0" applyAlignment="1" applyBorder="1" applyFont="1" applyNumberFormat="1">
      <alignment horizontal="right"/>
    </xf>
    <xf borderId="33" fillId="10" fontId="1" numFmtId="9" xfId="0" applyAlignment="1" applyBorder="1" applyFont="1" applyNumberFormat="1">
      <alignment horizontal="right"/>
    </xf>
    <xf borderId="1" fillId="10" fontId="1" numFmtId="9" xfId="0" applyAlignment="1" applyBorder="1" applyFont="1" applyNumberFormat="1">
      <alignment horizontal="right"/>
    </xf>
    <xf borderId="4" fillId="10" fontId="1" numFmtId="9" xfId="0" applyAlignment="1" applyBorder="1" applyFont="1" applyNumberFormat="1">
      <alignment horizontal="right"/>
    </xf>
    <xf borderId="4" fillId="10" fontId="1" numFmtId="165" xfId="0" applyAlignment="1" applyBorder="1" applyFont="1" applyNumberFormat="1">
      <alignment horizontal="right"/>
    </xf>
    <xf borderId="0" fillId="14" fontId="27" numFmtId="0" xfId="0" applyAlignment="1" applyFill="1" applyFont="1">
      <alignment horizontal="center"/>
    </xf>
    <xf borderId="2" fillId="14" fontId="27" numFmtId="0" xfId="0" applyAlignment="1" applyBorder="1" applyFont="1">
      <alignment horizontal="center" readingOrder="0"/>
    </xf>
    <xf borderId="30" fillId="0" fontId="15" numFmtId="0" xfId="0" applyAlignment="1" applyBorder="1" applyFont="1">
      <alignment vertical="bottom"/>
    </xf>
    <xf borderId="34" fillId="3" fontId="51" numFmtId="0" xfId="0" applyAlignment="1" applyBorder="1" applyFont="1">
      <alignment horizontal="center" vertical="bottom"/>
    </xf>
    <xf borderId="34" fillId="3" fontId="15" numFmtId="0" xfId="0" applyAlignment="1" applyBorder="1" applyFont="1">
      <alignment vertical="bottom"/>
    </xf>
    <xf borderId="35" fillId="3" fontId="51" numFmtId="0" xfId="0" applyAlignment="1" applyBorder="1" applyFont="1">
      <alignment horizontal="center" vertical="bottom"/>
    </xf>
    <xf borderId="35" fillId="15" fontId="20" numFmtId="0" xfId="0" applyAlignment="1" applyBorder="1" applyFill="1" applyFont="1">
      <alignment horizontal="center" readingOrder="0" vertical="bottom"/>
    </xf>
    <xf borderId="36" fillId="12" fontId="20" numFmtId="0" xfId="0" applyAlignment="1" applyBorder="1" applyFont="1">
      <alignment horizontal="center" vertical="bottom"/>
    </xf>
    <xf borderId="36" fillId="0" fontId="9" numFmtId="0" xfId="0" applyBorder="1" applyFont="1"/>
    <xf borderId="0" fillId="0" fontId="15" numFmtId="0" xfId="0" applyAlignment="1" applyFont="1">
      <alignment vertical="bottom"/>
    </xf>
    <xf borderId="30" fillId="0" fontId="15" numFmtId="0" xfId="0" applyAlignment="1" applyBorder="1" applyFont="1">
      <alignment vertical="bottom"/>
    </xf>
    <xf borderId="0" fillId="0" fontId="15" numFmtId="0" xfId="0" applyAlignment="1" applyFont="1">
      <alignment readingOrder="0" vertical="bottom"/>
    </xf>
    <xf borderId="30" fillId="0" fontId="15" numFmtId="2" xfId="0" applyAlignment="1" applyBorder="1" applyFont="1" applyNumberFormat="1">
      <alignment horizontal="center" vertical="bottom"/>
    </xf>
    <xf borderId="30" fillId="0" fontId="15" numFmtId="2" xfId="0" applyAlignment="1" applyBorder="1" applyFont="1" applyNumberFormat="1">
      <alignment vertical="bottom"/>
    </xf>
    <xf borderId="30" fillId="6" fontId="15" numFmtId="0" xfId="0" applyAlignment="1" applyBorder="1" applyFont="1">
      <alignment vertical="bottom"/>
    </xf>
    <xf borderId="30" fillId="0" fontId="15" numFmtId="165" xfId="0" applyAlignment="1" applyBorder="1" applyFont="1" applyNumberFormat="1">
      <alignment vertical="bottom"/>
    </xf>
    <xf borderId="0" fillId="5" fontId="15" numFmtId="0" xfId="0" applyAlignment="1" applyFont="1">
      <alignment vertical="bottom"/>
    </xf>
    <xf borderId="30" fillId="0" fontId="15" numFmtId="176" xfId="0" applyAlignment="1" applyBorder="1" applyFont="1" applyNumberFormat="1">
      <alignment horizontal="center" vertical="bottom"/>
    </xf>
    <xf borderId="30" fillId="0" fontId="15" numFmtId="177" xfId="0" applyAlignment="1" applyBorder="1" applyFont="1" applyNumberFormat="1">
      <alignment vertical="bottom"/>
    </xf>
    <xf borderId="30" fillId="0" fontId="15" numFmtId="178" xfId="0" applyAlignment="1" applyBorder="1" applyFont="1" applyNumberFormat="1">
      <alignment horizontal="center" readingOrder="0" vertical="bottom"/>
    </xf>
    <xf borderId="30" fillId="0" fontId="15" numFmtId="179" xfId="0" applyAlignment="1" applyBorder="1" applyFont="1" applyNumberFormat="1">
      <alignment horizontal="center" vertical="bottom"/>
    </xf>
    <xf borderId="18" fillId="0" fontId="15" numFmtId="0" xfId="0" applyAlignment="1" applyBorder="1" applyFont="1">
      <alignment vertical="bottom"/>
    </xf>
    <xf borderId="18" fillId="0" fontId="15" numFmtId="176" xfId="0" applyAlignment="1" applyBorder="1" applyFont="1" applyNumberFormat="1">
      <alignment vertical="bottom"/>
    </xf>
    <xf borderId="23" fillId="0" fontId="15" numFmtId="0" xfId="0" applyAlignment="1" applyBorder="1" applyFont="1">
      <alignment horizontal="center" vertical="bottom"/>
    </xf>
    <xf borderId="23" fillId="0" fontId="15" numFmtId="0" xfId="0" applyAlignment="1" applyBorder="1" applyFont="1">
      <alignment vertical="bottom"/>
    </xf>
    <xf borderId="0" fillId="10" fontId="20" numFmtId="0" xfId="0" applyAlignment="1" applyFont="1">
      <alignment vertical="bottom"/>
    </xf>
    <xf borderId="0" fillId="10" fontId="15" numFmtId="0" xfId="0" applyAlignment="1" applyFont="1">
      <alignment vertical="bottom"/>
    </xf>
    <xf borderId="30" fillId="16" fontId="20" numFmtId="178" xfId="0" applyAlignment="1" applyBorder="1" applyFill="1" applyFont="1" applyNumberFormat="1">
      <alignment horizontal="center" vertical="bottom"/>
    </xf>
    <xf borderId="0" fillId="0" fontId="15" numFmtId="179" xfId="0" applyAlignment="1" applyFont="1" applyNumberFormat="1">
      <alignment horizontal="center" vertical="bottom"/>
    </xf>
    <xf borderId="37" fillId="0" fontId="15" numFmtId="0" xfId="0" applyAlignment="1" applyBorder="1" applyFont="1">
      <alignment vertical="bottom"/>
    </xf>
    <xf borderId="30" fillId="17" fontId="20" numFmtId="10" xfId="0" applyAlignment="1" applyBorder="1" applyFill="1" applyFont="1" applyNumberFormat="1">
      <alignment horizontal="center" vertical="bottom"/>
    </xf>
    <xf borderId="0" fillId="10" fontId="20" numFmtId="0" xfId="0" applyAlignment="1" applyFont="1">
      <alignment vertical="bottom"/>
    </xf>
    <xf borderId="0" fillId="10" fontId="15" numFmtId="0" xfId="0" applyAlignment="1" applyFont="1">
      <alignment vertical="bottom"/>
    </xf>
    <xf borderId="30" fillId="16" fontId="20" numFmtId="10" xfId="0" applyAlignment="1" applyBorder="1" applyFont="1" applyNumberFormat="1">
      <alignment horizontal="center" vertical="bottom"/>
    </xf>
    <xf borderId="26" fillId="10" fontId="20" numFmtId="0" xfId="0" applyAlignment="1" applyBorder="1" applyFont="1">
      <alignment vertical="bottom"/>
    </xf>
    <xf borderId="26" fillId="10" fontId="15" numFmtId="0" xfId="0" applyAlignment="1" applyBorder="1" applyFont="1">
      <alignment vertical="bottom"/>
    </xf>
    <xf borderId="27" fillId="6" fontId="20" numFmtId="10" xfId="0" applyAlignment="1" applyBorder="1" applyFont="1" applyNumberFormat="1">
      <alignment horizontal="center" vertical="bottom"/>
    </xf>
    <xf borderId="38" fillId="0" fontId="15" numFmtId="0" xfId="0" applyAlignment="1" applyBorder="1" applyFont="1">
      <alignment vertical="bottom"/>
    </xf>
    <xf borderId="38" fillId="0" fontId="15" numFmtId="10" xfId="0" applyAlignment="1" applyBorder="1" applyFont="1" applyNumberFormat="1">
      <alignment vertical="bottom"/>
    </xf>
    <xf borderId="37" fillId="18" fontId="15" numFmtId="10" xfId="0" applyAlignment="1" applyBorder="1" applyFill="1" applyFont="1" applyNumberFormat="1">
      <alignment horizontal="right" vertical="bottom"/>
    </xf>
    <xf borderId="38" fillId="0" fontId="20" numFmtId="0" xfId="0" applyAlignment="1" applyBorder="1" applyFont="1">
      <alignment vertical="bottom"/>
    </xf>
    <xf borderId="39" fillId="18" fontId="15" numFmtId="10" xfId="0" applyAlignment="1" applyBorder="1" applyFont="1" applyNumberFormat="1">
      <alignment horizontal="right" vertical="bottom"/>
    </xf>
    <xf borderId="26" fillId="0" fontId="15" numFmtId="0" xfId="0" applyAlignment="1" applyBorder="1" applyFont="1">
      <alignment vertical="bottom"/>
    </xf>
    <xf borderId="26" fillId="0" fontId="20" numFmtId="0" xfId="0" applyAlignment="1" applyBorder="1" applyFont="1">
      <alignment vertical="bottom"/>
    </xf>
    <xf borderId="18" fillId="4" fontId="20" numFmtId="178" xfId="0" applyAlignment="1" applyBorder="1" applyFont="1" applyNumberFormat="1">
      <alignment horizontal="right" readingOrder="0" vertical="bottom"/>
    </xf>
    <xf borderId="21" fillId="4" fontId="20" numFmtId="178" xfId="0" applyAlignment="1" applyBorder="1" applyFont="1" applyNumberFormat="1">
      <alignment horizontal="right" readingOrder="0" vertical="bottom"/>
    </xf>
    <xf borderId="0" fillId="0" fontId="15" numFmtId="171" xfId="0" applyAlignment="1" applyFont="1" applyNumberFormat="1">
      <alignment vertical="bottom"/>
    </xf>
    <xf borderId="22" fillId="19" fontId="52" numFmtId="0" xfId="0" applyAlignment="1" applyBorder="1" applyFill="1" applyFont="1">
      <alignment readingOrder="0" vertical="bottom"/>
    </xf>
    <xf borderId="24" fillId="17" fontId="48" numFmtId="178" xfId="0" applyAlignment="1" applyBorder="1" applyFont="1" applyNumberFormat="1">
      <alignment horizontal="center" readingOrder="0" vertical="bottom"/>
    </xf>
    <xf borderId="0" fillId="0" fontId="15" numFmtId="179" xfId="0" applyAlignment="1" applyFont="1" applyNumberFormat="1">
      <alignment horizontal="center" vertical="bottom"/>
    </xf>
    <xf borderId="29" fillId="19" fontId="53" numFmtId="0" xfId="0" applyAlignment="1" applyBorder="1" applyFont="1">
      <alignment vertical="bottom"/>
    </xf>
    <xf borderId="30" fillId="20" fontId="20" numFmtId="10" xfId="0" applyAlignment="1" applyBorder="1" applyFill="1" applyFont="1" applyNumberFormat="1">
      <alignment horizontal="center" vertical="bottom"/>
    </xf>
    <xf borderId="25" fillId="3" fontId="53" numFmtId="0" xfId="0" applyAlignment="1" applyBorder="1" applyFont="1">
      <alignment vertical="bottom"/>
    </xf>
    <xf borderId="27" fillId="16" fontId="54" numFmtId="0" xfId="0" applyAlignment="1" applyBorder="1" applyFont="1">
      <alignment horizontal="center" vertical="bottom"/>
    </xf>
    <xf borderId="0" fillId="0" fontId="15" numFmtId="180" xfId="0" applyAlignment="1" applyFont="1" applyNumberFormat="1">
      <alignment vertical="bottom"/>
    </xf>
    <xf borderId="0" fillId="0" fontId="15" numFmtId="177" xfId="0" applyAlignment="1" applyFont="1" applyNumberFormat="1">
      <alignment vertical="bottom"/>
    </xf>
    <xf borderId="0" fillId="0" fontId="52" numFmtId="0" xfId="0" applyAlignment="1" applyFont="1">
      <alignment vertical="bottom"/>
    </xf>
    <xf borderId="38" fillId="0" fontId="15" numFmtId="0" xfId="0" applyAlignment="1" applyBorder="1" applyFont="1">
      <alignment vertical="bottom"/>
    </xf>
    <xf borderId="0" fillId="0" fontId="15" numFmtId="165" xfId="0" applyAlignment="1" applyFont="1" applyNumberFormat="1">
      <alignment readingOrder="0" vertical="bottom"/>
    </xf>
    <xf borderId="40" fillId="0" fontId="15" numFmtId="0" xfId="0" applyAlignment="1" applyBorder="1" applyFont="1">
      <alignment vertical="bottom"/>
    </xf>
    <xf borderId="37" fillId="0" fontId="20" numFmtId="165" xfId="0" applyAlignment="1" applyBorder="1" applyFont="1" applyNumberFormat="1">
      <alignment horizontal="center" vertical="bottom"/>
    </xf>
    <xf borderId="37" fillId="0" fontId="15" numFmtId="0" xfId="0" applyAlignment="1" applyBorder="1" applyFont="1">
      <alignment vertical="bottom"/>
    </xf>
    <xf borderId="17" fillId="0" fontId="20" numFmtId="165" xfId="0" applyAlignment="1" applyBorder="1" applyFont="1" applyNumberFormat="1">
      <alignment vertical="bottom"/>
    </xf>
    <xf borderId="18" fillId="0" fontId="15" numFmtId="165" xfId="0" applyAlignment="1" applyBorder="1" applyFont="1" applyNumberFormat="1">
      <alignment vertical="bottom"/>
    </xf>
    <xf borderId="21" fillId="0" fontId="20" numFmtId="165" xfId="0" applyAlignment="1" applyBorder="1" applyFont="1" applyNumberFormat="1">
      <alignment horizontal="center" readingOrder="0" vertical="bottom"/>
    </xf>
    <xf borderId="0" fillId="0" fontId="15" numFmtId="2" xfId="0" applyAlignment="1" applyFont="1" applyNumberFormat="1">
      <alignment vertical="bottom"/>
    </xf>
    <xf borderId="37" fillId="0" fontId="15" numFmtId="2" xfId="0" applyAlignment="1" applyBorder="1" applyFont="1" applyNumberFormat="1">
      <alignment vertical="bottom"/>
    </xf>
    <xf borderId="0" fillId="0" fontId="20" numFmtId="0" xfId="0" applyAlignment="1" applyFont="1">
      <alignment vertical="bottom"/>
    </xf>
    <xf borderId="37" fillId="0" fontId="15" numFmtId="4" xfId="0" applyAlignment="1" applyBorder="1" applyFont="1" applyNumberFormat="1">
      <alignment horizontal="center" vertical="bottom"/>
    </xf>
    <xf borderId="30" fillId="0" fontId="14" numFmtId="4" xfId="0" applyAlignment="1" applyBorder="1" applyFont="1" applyNumberFormat="1">
      <alignment horizontal="center" vertical="bottom"/>
    </xf>
    <xf borderId="0" fillId="0" fontId="20" numFmtId="0" xfId="0" applyAlignment="1" applyFont="1">
      <alignment readingOrder="0" vertical="bottom"/>
    </xf>
    <xf borderId="0" fillId="0" fontId="55" numFmtId="0" xfId="0" applyAlignment="1" applyFont="1">
      <alignment horizontal="center" readingOrder="0" vertical="bottom"/>
    </xf>
    <xf borderId="37" fillId="0" fontId="48" numFmtId="2" xfId="0" applyAlignment="1" applyBorder="1" applyFont="1" applyNumberFormat="1">
      <alignment horizontal="center" vertical="bottom"/>
    </xf>
    <xf borderId="30" fillId="0" fontId="20" numFmtId="2" xfId="0" applyAlignment="1" applyBorder="1" applyFont="1" applyNumberFormat="1">
      <alignment horizontal="center" vertical="bottom"/>
    </xf>
    <xf borderId="37" fillId="0" fontId="48" numFmtId="2" xfId="0" applyAlignment="1" applyBorder="1" applyFont="1" applyNumberFormat="1">
      <alignment horizontal="center" readingOrder="0" vertical="bottom"/>
    </xf>
    <xf borderId="37" fillId="0" fontId="20" numFmtId="2" xfId="0" applyAlignment="1" applyBorder="1" applyFont="1" applyNumberFormat="1">
      <alignment horizontal="center" vertical="bottom"/>
    </xf>
    <xf borderId="0" fillId="0" fontId="49" numFmtId="0" xfId="0" applyAlignment="1" applyFont="1">
      <alignment vertical="bottom"/>
    </xf>
    <xf borderId="37" fillId="0" fontId="15" numFmtId="2" xfId="0" applyAlignment="1" applyBorder="1" applyFont="1" applyNumberFormat="1">
      <alignment horizontal="center" vertical="bottom"/>
    </xf>
    <xf borderId="37" fillId="0" fontId="15" numFmtId="0" xfId="0" applyAlignment="1" applyBorder="1" applyFont="1">
      <alignment horizontal="center" vertical="bottom"/>
    </xf>
    <xf borderId="0" fillId="0" fontId="56" numFmtId="0" xfId="0" applyAlignment="1" applyFont="1">
      <alignment vertical="bottom"/>
    </xf>
    <xf borderId="37" fillId="0" fontId="56" numFmtId="10" xfId="0" applyAlignment="1" applyBorder="1" applyFont="1" applyNumberFormat="1">
      <alignment horizontal="center" vertical="bottom"/>
    </xf>
    <xf borderId="0" fillId="0" fontId="51" numFmtId="0" xfId="0" applyAlignment="1" applyFont="1">
      <alignment vertical="bottom"/>
    </xf>
    <xf borderId="37" fillId="0" fontId="57" numFmtId="2" xfId="0" applyAlignment="1" applyBorder="1" applyFont="1" applyNumberFormat="1">
      <alignment horizontal="center" vertical="bottom"/>
    </xf>
    <xf borderId="0" fillId="0" fontId="51" numFmtId="0" xfId="0" applyAlignment="1" applyFont="1">
      <alignment vertical="bottom"/>
    </xf>
    <xf borderId="26" fillId="0" fontId="20" numFmtId="0" xfId="0" applyAlignment="1" applyBorder="1" applyFont="1">
      <alignment vertical="bottom"/>
    </xf>
    <xf borderId="26" fillId="0" fontId="9" numFmtId="0" xfId="0" applyBorder="1" applyFont="1"/>
    <xf borderId="41" fillId="0" fontId="57" numFmtId="2" xfId="0" applyAlignment="1" applyBorder="1" applyFont="1" applyNumberFormat="1">
      <alignment horizontal="center" vertical="bottom"/>
    </xf>
    <xf borderId="5" fillId="0" fontId="15" numFmtId="0" xfId="0" applyAlignment="1" applyBorder="1" applyFont="1">
      <alignment vertical="bottom"/>
    </xf>
    <xf borderId="7" fillId="0" fontId="15" numFmtId="0" xfId="0" applyAlignment="1" applyBorder="1" applyFont="1">
      <alignment vertical="bottom"/>
    </xf>
    <xf borderId="7" fillId="0" fontId="15" numFmtId="10" xfId="0" applyAlignment="1" applyBorder="1" applyFont="1" applyNumberFormat="1">
      <alignment vertical="bottom"/>
    </xf>
    <xf borderId="7" fillId="0" fontId="15" numFmtId="165" xfId="0" applyAlignment="1" applyBorder="1" applyFont="1" applyNumberFormat="1">
      <alignment vertical="bottom"/>
    </xf>
    <xf borderId="6" fillId="0" fontId="15" numFmtId="10" xfId="0" applyAlignment="1" applyBorder="1" applyFont="1" applyNumberFormat="1">
      <alignment vertical="bottom"/>
    </xf>
    <xf borderId="6" fillId="0" fontId="15" numFmtId="0" xfId="0" applyAlignment="1" applyBorder="1" applyFont="1">
      <alignment vertical="bottom"/>
    </xf>
    <xf borderId="22" fillId="12" fontId="48" numFmtId="0" xfId="0" applyAlignment="1" applyBorder="1" applyFont="1">
      <alignment vertical="bottom"/>
    </xf>
    <xf borderId="23" fillId="0" fontId="9" numFmtId="0" xfId="0" applyBorder="1" applyFont="1"/>
    <xf borderId="23" fillId="12" fontId="15" numFmtId="10" xfId="0" applyAlignment="1" applyBorder="1" applyFont="1" applyNumberFormat="1">
      <alignment vertical="bottom"/>
    </xf>
    <xf borderId="42" fillId="12" fontId="20" numFmtId="165" xfId="0" applyAlignment="1" applyBorder="1" applyFont="1" applyNumberFormat="1">
      <alignment horizontal="center" vertical="bottom"/>
    </xf>
    <xf borderId="9" fillId="0" fontId="15" numFmtId="10" xfId="0" applyAlignment="1" applyBorder="1" applyFont="1" applyNumberFormat="1">
      <alignment vertical="bottom"/>
    </xf>
    <xf borderId="23" fillId="12" fontId="15" numFmtId="0" xfId="0" applyAlignment="1" applyBorder="1" applyFont="1">
      <alignment vertical="bottom"/>
    </xf>
    <xf borderId="0" fillId="12" fontId="48" numFmtId="0" xfId="0" applyAlignment="1" applyFont="1">
      <alignment vertical="bottom"/>
    </xf>
    <xf borderId="0" fillId="12" fontId="15" numFmtId="0" xfId="0" applyAlignment="1" applyFont="1">
      <alignment vertical="bottom"/>
    </xf>
    <xf borderId="43" fillId="12" fontId="20" numFmtId="178" xfId="0" applyAlignment="1" applyBorder="1" applyFont="1" applyNumberFormat="1">
      <alignment horizontal="center" vertical="bottom"/>
    </xf>
    <xf borderId="9" fillId="0" fontId="15" numFmtId="179" xfId="0" applyAlignment="1" applyBorder="1" applyFont="1" applyNumberFormat="1">
      <alignment vertical="bottom"/>
    </xf>
    <xf borderId="44" fillId="0" fontId="15" numFmtId="10" xfId="0" applyAlignment="1" applyBorder="1" applyFont="1" applyNumberFormat="1">
      <alignment horizontal="center" vertical="bottom"/>
    </xf>
    <xf borderId="8" fillId="0" fontId="15" numFmtId="0" xfId="0" applyAlignment="1" applyBorder="1" applyFont="1">
      <alignment vertical="bottom"/>
    </xf>
    <xf borderId="29" fillId="0" fontId="15" numFmtId="0" xfId="0" applyAlignment="1" applyBorder="1" applyFont="1">
      <alignment vertical="bottom"/>
    </xf>
    <xf borderId="9" fillId="0" fontId="15" numFmtId="0" xfId="0" applyAlignment="1" applyBorder="1" applyFont="1">
      <alignment vertical="bottom"/>
    </xf>
    <xf borderId="0" fillId="0" fontId="15" numFmtId="10" xfId="0" applyAlignment="1" applyFont="1" applyNumberFormat="1">
      <alignment horizontal="center" vertical="bottom"/>
    </xf>
    <xf borderId="29" fillId="21" fontId="20" numFmtId="0" xfId="0" applyAlignment="1" applyBorder="1" applyFill="1" applyFont="1">
      <alignment vertical="bottom"/>
    </xf>
    <xf borderId="0" fillId="21" fontId="15" numFmtId="0" xfId="0" applyAlignment="1" applyFont="1">
      <alignment vertical="bottom"/>
    </xf>
    <xf borderId="0" fillId="21" fontId="15" numFmtId="10" xfId="0" applyAlignment="1" applyFont="1" applyNumberFormat="1">
      <alignment vertical="bottom"/>
    </xf>
    <xf borderId="44" fillId="6" fontId="20" numFmtId="10" xfId="0" applyAlignment="1" applyBorder="1" applyFont="1" applyNumberFormat="1">
      <alignment horizontal="center" vertical="bottom"/>
    </xf>
    <xf borderId="29" fillId="21" fontId="20" numFmtId="0" xfId="0" applyAlignment="1" applyBorder="1" applyFont="1">
      <alignment vertical="bottom"/>
    </xf>
    <xf borderId="0" fillId="21" fontId="15" numFmtId="0" xfId="0" applyAlignment="1" applyFont="1">
      <alignment vertical="bottom"/>
    </xf>
    <xf borderId="0" fillId="21" fontId="20" numFmtId="0" xfId="0" applyAlignment="1" applyFont="1">
      <alignment vertical="bottom"/>
    </xf>
    <xf borderId="0" fillId="6" fontId="20" numFmtId="10" xfId="0" applyAlignment="1" applyFont="1" applyNumberFormat="1">
      <alignment horizontal="center" vertical="bottom"/>
    </xf>
    <xf borderId="44" fillId="0" fontId="20" numFmtId="10" xfId="0" applyAlignment="1" applyBorder="1" applyFont="1" applyNumberFormat="1">
      <alignment horizontal="center" vertical="bottom"/>
    </xf>
    <xf borderId="0" fillId="0" fontId="20" numFmtId="10" xfId="0" applyAlignment="1" applyFont="1" applyNumberFormat="1">
      <alignment horizontal="center" vertical="bottom"/>
    </xf>
    <xf borderId="29" fillId="10" fontId="20" numFmtId="0" xfId="0" applyAlignment="1" applyBorder="1" applyFont="1">
      <alignment vertical="bottom"/>
    </xf>
    <xf borderId="0" fillId="10" fontId="15" numFmtId="10" xfId="0" applyAlignment="1" applyFont="1" applyNumberFormat="1">
      <alignment vertical="bottom"/>
    </xf>
    <xf borderId="44" fillId="18" fontId="20" numFmtId="10" xfId="0" applyAlignment="1" applyBorder="1" applyFont="1" applyNumberFormat="1">
      <alignment horizontal="center" vertical="bottom"/>
    </xf>
    <xf borderId="29" fillId="10" fontId="20" numFmtId="0" xfId="0" applyAlignment="1" applyBorder="1" applyFont="1">
      <alignment vertical="bottom"/>
    </xf>
    <xf borderId="0" fillId="18" fontId="20" numFmtId="10" xfId="0" applyAlignment="1" applyFont="1" applyNumberFormat="1">
      <alignment horizontal="center" vertical="bottom"/>
    </xf>
    <xf borderId="0" fillId="0" fontId="15" numFmtId="168" xfId="0" applyAlignment="1" applyFont="1" applyNumberFormat="1">
      <alignment vertical="bottom"/>
    </xf>
    <xf borderId="9" fillId="0" fontId="15" numFmtId="168" xfId="0" applyAlignment="1" applyBorder="1" applyFont="1" applyNumberFormat="1">
      <alignment vertical="bottom"/>
    </xf>
    <xf borderId="29" fillId="2" fontId="20" numFmtId="0" xfId="0" applyAlignment="1" applyBorder="1" applyFont="1">
      <alignment vertical="bottom"/>
    </xf>
    <xf borderId="0" fillId="2" fontId="15" numFmtId="0" xfId="0" applyAlignment="1" applyFont="1">
      <alignment vertical="bottom"/>
    </xf>
    <xf borderId="0" fillId="2" fontId="15" numFmtId="180" xfId="0" applyAlignment="1" applyFont="1" applyNumberFormat="1">
      <alignment vertical="bottom"/>
    </xf>
    <xf borderId="44" fillId="22" fontId="20" numFmtId="10" xfId="0" applyAlignment="1" applyBorder="1" applyFill="1" applyFont="1" applyNumberFormat="1">
      <alignment horizontal="center" vertical="bottom"/>
    </xf>
    <xf borderId="9" fillId="0" fontId="15" numFmtId="180" xfId="0" applyAlignment="1" applyBorder="1" applyFont="1" applyNumberFormat="1">
      <alignment vertical="bottom"/>
    </xf>
    <xf borderId="29" fillId="2" fontId="20" numFmtId="0" xfId="0" applyAlignment="1" applyBorder="1" applyFont="1">
      <alignment vertical="bottom"/>
    </xf>
    <xf borderId="0" fillId="2" fontId="15" numFmtId="0" xfId="0" applyAlignment="1" applyFont="1">
      <alignment vertical="bottom"/>
    </xf>
    <xf borderId="0" fillId="2" fontId="20" numFmtId="0" xfId="0" applyAlignment="1" applyFont="1">
      <alignment vertical="bottom"/>
    </xf>
    <xf borderId="0" fillId="22" fontId="20" numFmtId="10" xfId="0" applyAlignment="1" applyFont="1" applyNumberFormat="1">
      <alignment horizontal="center" vertical="bottom"/>
    </xf>
    <xf borderId="25" fillId="10" fontId="20" numFmtId="0" xfId="0" applyAlignment="1" applyBorder="1" applyFont="1">
      <alignment vertical="bottom"/>
    </xf>
    <xf borderId="26" fillId="10" fontId="15" numFmtId="0" xfId="0" applyAlignment="1" applyBorder="1" applyFont="1">
      <alignment vertical="bottom"/>
    </xf>
    <xf borderId="26" fillId="10" fontId="15" numFmtId="10" xfId="0" applyAlignment="1" applyBorder="1" applyFont="1" applyNumberFormat="1">
      <alignment vertical="bottom"/>
    </xf>
    <xf borderId="45" fillId="22" fontId="20" numFmtId="10" xfId="0" applyAlignment="1" applyBorder="1" applyFont="1" applyNumberFormat="1">
      <alignment horizontal="center" vertical="bottom"/>
    </xf>
    <xf borderId="25" fillId="10" fontId="20" numFmtId="0" xfId="0" applyAlignment="1" applyBorder="1" applyFont="1">
      <alignment vertical="bottom"/>
    </xf>
    <xf borderId="22" fillId="13" fontId="20" numFmtId="0" xfId="0" applyAlignment="1" applyBorder="1" applyFont="1">
      <alignment vertical="bottom"/>
    </xf>
    <xf borderId="42" fillId="13" fontId="20" numFmtId="165" xfId="0" applyAlignment="1" applyBorder="1" applyFont="1" applyNumberFormat="1">
      <alignment horizontal="center" vertical="bottom"/>
    </xf>
    <xf borderId="22" fillId="13" fontId="20" numFmtId="0" xfId="0" applyAlignment="1" applyBorder="1" applyFont="1">
      <alignment vertical="bottom"/>
    </xf>
    <xf borderId="0" fillId="13" fontId="20" numFmtId="0" xfId="0" applyAlignment="1" applyFont="1">
      <alignment vertical="bottom"/>
    </xf>
    <xf borderId="0" fillId="12" fontId="20" numFmtId="178" xfId="0" applyAlignment="1" applyFont="1" applyNumberFormat="1">
      <alignment horizontal="center" vertical="bottom"/>
    </xf>
    <xf borderId="0" fillId="2" fontId="15" numFmtId="10" xfId="0" applyAlignment="1" applyFont="1" applyNumberFormat="1">
      <alignment vertical="bottom"/>
    </xf>
    <xf borderId="44" fillId="6" fontId="51" numFmtId="10" xfId="0" applyAlignment="1" applyBorder="1" applyFont="1" applyNumberFormat="1">
      <alignment horizontal="center" vertical="bottom"/>
    </xf>
    <xf borderId="0" fillId="6" fontId="51" numFmtId="10" xfId="0" applyAlignment="1" applyFont="1" applyNumberFormat="1">
      <alignment horizontal="center" vertical="bottom"/>
    </xf>
    <xf borderId="0" fillId="23" fontId="20" numFmtId="0" xfId="0" applyAlignment="1" applyFill="1" applyFont="1">
      <alignment vertical="bottom"/>
    </xf>
    <xf borderId="0" fillId="23" fontId="15" numFmtId="0" xfId="0" applyAlignment="1" applyFont="1">
      <alignment vertical="bottom"/>
    </xf>
    <xf borderId="0" fillId="23" fontId="20" numFmtId="10" xfId="0" applyAlignment="1" applyFont="1" applyNumberFormat="1">
      <alignment horizontal="center" vertical="bottom"/>
    </xf>
    <xf borderId="44" fillId="0" fontId="51" numFmtId="10" xfId="0" applyAlignment="1" applyBorder="1" applyFont="1" applyNumberFormat="1">
      <alignment horizontal="center" vertical="bottom"/>
    </xf>
    <xf borderId="0" fillId="0" fontId="51" numFmtId="10" xfId="0" applyAlignment="1" applyFont="1" applyNumberFormat="1">
      <alignment horizontal="center" vertical="bottom"/>
    </xf>
    <xf borderId="45" fillId="18" fontId="20" numFmtId="10" xfId="0" applyAlignment="1" applyBorder="1" applyFont="1" applyNumberFormat="1">
      <alignment horizontal="center" vertical="bottom"/>
    </xf>
    <xf borderId="0" fillId="18" fontId="20" numFmtId="0" xfId="0" applyAlignment="1" applyFont="1">
      <alignment vertical="bottom"/>
    </xf>
    <xf borderId="0" fillId="18" fontId="15" numFmtId="0" xfId="0" applyAlignment="1" applyFont="1">
      <alignment vertical="bottom"/>
    </xf>
    <xf borderId="12" fillId="0" fontId="15" numFmtId="0" xfId="0" applyAlignment="1" applyBorder="1" applyFont="1">
      <alignment vertical="bottom"/>
    </xf>
    <xf borderId="13" fillId="0" fontId="15" numFmtId="0" xfId="0" applyAlignment="1" applyBorder="1" applyFont="1">
      <alignment vertical="bottom"/>
    </xf>
    <xf borderId="13" fillId="0" fontId="15" numFmtId="10" xfId="0" applyAlignment="1" applyBorder="1" applyFont="1" applyNumberFormat="1">
      <alignment vertical="bottom"/>
    </xf>
    <xf borderId="14" fillId="0" fontId="15" numFmtId="10" xfId="0" applyAlignment="1" applyBorder="1" applyFont="1" applyNumberFormat="1">
      <alignment vertical="bottom"/>
    </xf>
    <xf borderId="12" fillId="0" fontId="15" numFmtId="0" xfId="0" applyAlignment="1" applyBorder="1" applyFont="1">
      <alignment vertical="bottom"/>
    </xf>
    <xf borderId="13" fillId="0" fontId="15" numFmtId="0" xfId="0" applyAlignment="1" applyBorder="1" applyFont="1">
      <alignment vertical="bottom"/>
    </xf>
    <xf borderId="14" fillId="0" fontId="15" numFmtId="0" xfId="0" applyAlignment="1" applyBorder="1" applyFont="1">
      <alignment vertical="bottom"/>
    </xf>
    <xf borderId="0" fillId="0" fontId="15" numFmtId="179" xfId="0" applyAlignment="1" applyFont="1" applyNumberFormat="1">
      <alignment vertical="bottom"/>
    </xf>
    <xf borderId="0" fillId="24" fontId="20" numFmtId="0" xfId="0" applyAlignment="1" applyFill="1" applyFont="1">
      <alignment vertical="bottom"/>
    </xf>
    <xf borderId="0" fillId="24" fontId="15" numFmtId="0" xfId="0" applyAlignment="1" applyFont="1">
      <alignment vertical="bottom"/>
    </xf>
    <xf borderId="0" fillId="24" fontId="20" numFmtId="10" xfId="0" applyAlignment="1" applyFont="1" applyNumberFormat="1">
      <alignment horizontal="center" vertical="bottom"/>
    </xf>
    <xf borderId="0" fillId="2" fontId="15" numFmtId="165" xfId="0" applyAlignment="1" applyFont="1" applyNumberFormat="1">
      <alignment vertical="bottom"/>
    </xf>
    <xf borderId="26" fillId="10" fontId="15" numFmtId="165" xfId="0" applyAlignment="1" applyBorder="1" applyFont="1" applyNumberFormat="1">
      <alignment vertical="bottom"/>
    </xf>
    <xf borderId="0" fillId="0" fontId="20" numFmtId="0" xfId="0" applyAlignment="1" applyFont="1">
      <alignment horizontal="right" vertical="bottom"/>
    </xf>
    <xf borderId="0" fillId="0" fontId="20" numFmtId="0" xfId="0" applyAlignment="1" applyFont="1">
      <alignment horizontal="right" vertical="bottom"/>
    </xf>
    <xf borderId="0" fillId="0" fontId="58" numFmtId="0" xfId="0" applyAlignment="1" applyFont="1">
      <alignment horizontal="center" vertical="bottom"/>
    </xf>
    <xf borderId="0" fillId="0" fontId="58" numFmtId="10" xfId="0" applyAlignment="1" applyFont="1" applyNumberFormat="1">
      <alignment horizontal="right" vertical="bottom"/>
    </xf>
    <xf borderId="0" fillId="0" fontId="58" numFmtId="0" xfId="0" applyAlignment="1" applyFont="1">
      <alignment horizontal="center" vertical="bottom"/>
    </xf>
    <xf borderId="0" fillId="0" fontId="58" numFmtId="0" xfId="0" applyAlignment="1" applyFont="1">
      <alignment horizontal="center" readingOrder="0" vertical="bottom"/>
    </xf>
    <xf borderId="0" fillId="0" fontId="58" numFmtId="4" xfId="0" applyAlignment="1" applyFont="1" applyNumberFormat="1">
      <alignment horizontal="right" vertical="bottom"/>
    </xf>
    <xf borderId="0" fillId="0" fontId="15" numFmtId="178" xfId="0" applyAlignment="1" applyFont="1" applyNumberFormat="1">
      <alignment vertical="bottom"/>
    </xf>
    <xf borderId="0" fillId="0" fontId="53" numFmtId="178" xfId="0" applyAlignment="1" applyFont="1" applyNumberFormat="1">
      <alignment horizontal="center" vertical="bottom"/>
    </xf>
    <xf borderId="0" fillId="0" fontId="59" numFmtId="178" xfId="0" applyAlignment="1" applyFont="1" applyNumberFormat="1">
      <alignment horizontal="right" vertical="bottom"/>
    </xf>
    <xf borderId="0" fillId="0" fontId="60" numFmtId="178" xfId="0" applyAlignment="1" applyFont="1" applyNumberFormat="1">
      <alignment horizontal="right" vertical="bottom"/>
    </xf>
    <xf borderId="0" fillId="0" fontId="53" numFmtId="0" xfId="0" applyAlignment="1" applyFont="1">
      <alignment horizontal="center" vertical="bottom"/>
    </xf>
    <xf borderId="0" fillId="0" fontId="60" numFmtId="10" xfId="0" applyAlignment="1" applyFont="1" applyNumberFormat="1">
      <alignment horizontal="right" vertical="bottom"/>
    </xf>
    <xf borderId="0" fillId="0" fontId="53" numFmtId="0" xfId="0" applyAlignment="1" applyFont="1">
      <alignment horizontal="center" vertical="bottom"/>
    </xf>
    <xf borderId="0" fillId="6" fontId="49" numFmtId="0" xfId="0" applyAlignment="1" applyFont="1">
      <alignment horizontal="center"/>
    </xf>
    <xf borderId="0" fillId="6" fontId="15"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942975</xdr:colOff>
      <xdr:row>229</xdr:row>
      <xdr:rowOff>19050</xdr:rowOff>
    </xdr:from>
    <xdr:ext cx="7639050" cy="3400425"/>
    <xdr:sp>
      <xdr:nvSpPr>
        <xdr:cNvPr id="3" name="Shape 3"/>
        <xdr:cNvSpPr txBox="1"/>
      </xdr:nvSpPr>
      <xdr:spPr>
        <a:xfrm>
          <a:off x="1483613" y="2089313"/>
          <a:ext cx="7724775" cy="338137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800">
              <a:solidFill>
                <a:schemeClr val="lt1"/>
              </a:solidFill>
            </a:rPr>
            <a:t>Nuestra fórmula de </a:t>
          </a:r>
          <a:r>
            <a:rPr b="1" lang="en-US" sz="800">
              <a:solidFill>
                <a:schemeClr val="lt1"/>
              </a:solidFill>
            </a:rPr>
            <a:t>valoración intrínseca (Valoración ABYA)</a:t>
          </a:r>
          <a:r>
            <a:rPr lang="en-US" sz="800">
              <a:solidFill>
                <a:schemeClr val="lt1"/>
              </a:solidFill>
            </a:rPr>
            <a:t> será; </a:t>
          </a:r>
          <a:r>
            <a:rPr b="1" lang="en-US" sz="800" u="sng">
              <a:solidFill>
                <a:schemeClr val="lt1"/>
              </a:solidFill>
            </a:rPr>
            <a:t>Valor intrínseco/acción =(Valor En libros/acción) x Múltiplo ABYA o el equivalente en ROIC=&gt; Valor Intrínseco/Acción = (Capital invertido/Acción) x Múltiplo ABYA</a:t>
          </a:r>
          <a:endParaRPr sz="800"/>
        </a:p>
        <a:p>
          <a:pPr indent="0" lvl="0" marL="0" rtl="0" algn="l">
            <a:spcBef>
              <a:spcPts val="0"/>
            </a:spcBef>
            <a:spcAft>
              <a:spcPts val="0"/>
            </a:spcAft>
            <a:buClr>
              <a:schemeClr val="lt1"/>
            </a:buClr>
            <a:buSzPts val="1100"/>
            <a:buFont typeface="Arial"/>
            <a:buNone/>
          </a:pPr>
          <a:br>
            <a:rPr lang="en-US" sz="800">
              <a:solidFill>
                <a:schemeClr val="lt1"/>
              </a:solidFill>
            </a:rPr>
          </a:br>
          <a:r>
            <a:rPr lang="en-US" sz="800">
              <a:solidFill>
                <a:schemeClr val="lt1"/>
              </a:solidFill>
            </a:rPr>
            <a:t>Donde:</a:t>
          </a:r>
          <a:endParaRPr sz="800"/>
        </a:p>
        <a:p>
          <a:pPr indent="-279400" lvl="0" marL="457200" rtl="0" algn="l">
            <a:spcBef>
              <a:spcPts val="0"/>
            </a:spcBef>
            <a:spcAft>
              <a:spcPts val="0"/>
            </a:spcAft>
            <a:buClr>
              <a:schemeClr val="lt1"/>
            </a:buClr>
            <a:buSzPts val="800"/>
            <a:buChar char="-"/>
          </a:pPr>
          <a:r>
            <a:rPr lang="en-US" sz="800">
              <a:solidFill>
                <a:schemeClr val="lt1"/>
              </a:solidFill>
            </a:rPr>
            <a:t>Valor en libros/acción = Equity/ acciones diluidas en circulación. </a:t>
          </a:r>
          <a:endParaRPr sz="800">
            <a:solidFill>
              <a:schemeClr val="lt1"/>
            </a:solidFill>
          </a:endParaRPr>
        </a:p>
        <a:p>
          <a:pPr indent="-279400" lvl="0" marL="457200" rtl="0" algn="l">
            <a:spcBef>
              <a:spcPts val="0"/>
            </a:spcBef>
            <a:spcAft>
              <a:spcPts val="0"/>
            </a:spcAft>
            <a:buClr>
              <a:schemeClr val="lt1"/>
            </a:buClr>
            <a:buSzPts val="800"/>
            <a:buChar char="-"/>
          </a:pPr>
          <a:r>
            <a:rPr lang="en-US" sz="800">
              <a:solidFill>
                <a:schemeClr val="lt1"/>
              </a:solidFill>
            </a:rPr>
            <a:t>Capital invertido/acción= Capital Invertido/ acciones diluidas en circulación.</a:t>
          </a:r>
          <a:endParaRPr sz="800">
            <a:solidFill>
              <a:schemeClr val="lt1"/>
            </a:solidFill>
          </a:endParaRPr>
        </a:p>
        <a:p>
          <a:pPr indent="-279400" lvl="0" marL="457200" rtl="0" algn="l">
            <a:spcBef>
              <a:spcPts val="0"/>
            </a:spcBef>
            <a:spcAft>
              <a:spcPts val="0"/>
            </a:spcAft>
            <a:buClr>
              <a:schemeClr val="lt1"/>
            </a:buClr>
            <a:buSzPts val="800"/>
            <a:buChar char="-"/>
          </a:pPr>
          <a:r>
            <a:rPr b="1" lang="en-US" sz="800">
              <a:solidFill>
                <a:schemeClr val="lt1"/>
              </a:solidFill>
            </a:rPr>
            <a:t>Múltiplo ABYA-ROE  natural intrínseco= [[(ROE - g1)/(Kc - g1)] x 0,30] + [[(ROE - g2)/(Kc - g2)]x 0,70], </a:t>
          </a:r>
          <a:r>
            <a:rPr lang="en-US" sz="8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800">
            <a:solidFill>
              <a:schemeClr val="lt1"/>
            </a:solidFill>
          </a:endParaRPr>
        </a:p>
        <a:p>
          <a:pPr indent="-279400" lvl="0" marL="457200" rtl="0" algn="l">
            <a:spcBef>
              <a:spcPts val="0"/>
            </a:spcBef>
            <a:spcAft>
              <a:spcPts val="0"/>
            </a:spcAft>
            <a:buClr>
              <a:schemeClr val="lt1"/>
            </a:buClr>
            <a:buSzPts val="800"/>
            <a:buChar char="-"/>
          </a:pPr>
          <a:r>
            <a:rPr b="1" lang="en-US" sz="800">
              <a:solidFill>
                <a:schemeClr val="lt1"/>
              </a:solidFill>
            </a:rPr>
            <a:t>Múltiplo ABYA-ROIC  natural intrínseco= [[(ROIC - g1)/(Kc - g1)] x (1- tax Rate) x 0,30] + [[(ROE - g2)/(Kc - g2)] x (1- tax Rate)x 0,70], </a:t>
          </a:r>
          <a:r>
            <a:rPr lang="en-US" sz="8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800">
            <a:solidFill>
              <a:schemeClr val="lt1"/>
            </a:solidFill>
          </a:endParaRPr>
        </a:p>
        <a:p>
          <a:pPr indent="0" lvl="0" marL="0" rtl="0" algn="l">
            <a:spcBef>
              <a:spcPts val="0"/>
            </a:spcBef>
            <a:spcAft>
              <a:spcPts val="0"/>
            </a:spcAft>
            <a:buClr>
              <a:srgbClr val="000000"/>
            </a:buClr>
            <a:buSzPts val="1000"/>
            <a:buFont typeface="Arial"/>
            <a:buNone/>
          </a:pPr>
          <a:r>
            <a:t/>
          </a:r>
          <a:endParaRPr sz="800">
            <a:solidFill>
              <a:schemeClr val="lt1"/>
            </a:solidFill>
          </a:endParaRPr>
        </a:p>
        <a:p>
          <a:pPr indent="0" lvl="0" marL="0" rtl="0" algn="l">
            <a:spcBef>
              <a:spcPts val="0"/>
            </a:spcBef>
            <a:spcAft>
              <a:spcPts val="0"/>
            </a:spcAft>
            <a:buClr>
              <a:schemeClr val="lt1"/>
            </a:buClr>
            <a:buSzPts val="1000"/>
            <a:buFont typeface="Arial"/>
            <a:buNone/>
          </a:pPr>
          <a:r>
            <a:rPr b="1" lang="en-US" sz="8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800">
            <a:solidFill>
              <a:schemeClr val="lt1"/>
            </a:solidFill>
          </a:endParaRPr>
        </a:p>
        <a:p>
          <a:pPr indent="0" lvl="0" marL="0" rtl="0" algn="l">
            <a:spcBef>
              <a:spcPts val="0"/>
            </a:spcBef>
            <a:spcAft>
              <a:spcPts val="0"/>
            </a:spcAft>
            <a:buClr>
              <a:srgbClr val="000000"/>
            </a:buClr>
            <a:buSzPts val="1000"/>
            <a:buFont typeface="Arial"/>
            <a:buNone/>
          </a:pPr>
          <a:r>
            <a:t/>
          </a:r>
          <a:endParaRPr b="1"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El Rango bajo </a:t>
          </a:r>
          <a:r>
            <a:rPr lang="en-US" sz="800">
              <a:solidFill>
                <a:schemeClr val="lt1"/>
              </a:solidFill>
            </a:rPr>
            <a:t>de la valoración se calcula añadiendo a la fórmula un grado de certidumbre del 85% asumiendo un rango de error en las proyecciones de hasta el 15%, esto es lo que compone el </a:t>
          </a:r>
          <a:r>
            <a:rPr b="1" lang="en-US" sz="800">
              <a:solidFill>
                <a:schemeClr val="lt1"/>
              </a:solidFill>
            </a:rPr>
            <a:t>Multiplo ABYA de seguridad</a:t>
          </a:r>
          <a:r>
            <a:rPr lang="en-US" sz="800">
              <a:solidFill>
                <a:schemeClr val="lt1"/>
              </a:solidFill>
            </a:rPr>
            <a:t>. Esto aplica siempre que la conversión del beneficio neto al Free Cash Flow to the Equity (FCFE)  sea superior al 85%. </a:t>
          </a:r>
          <a:endParaRPr sz="800">
            <a:solidFill>
              <a:schemeClr val="lt1"/>
            </a:solidFill>
          </a:endParaRPr>
        </a:p>
        <a:p>
          <a:pPr indent="0" lvl="0" marL="0" rtl="0" algn="l">
            <a:spcBef>
              <a:spcPts val="0"/>
            </a:spcBef>
            <a:spcAft>
              <a:spcPts val="0"/>
            </a:spcAft>
            <a:buClr>
              <a:schemeClr val="lt1"/>
            </a:buClr>
            <a:buSzPts val="1100"/>
            <a:buFont typeface="Arial"/>
            <a:buNone/>
          </a:pPr>
          <a:r>
            <a:t/>
          </a:r>
          <a:endParaRPr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1100">
            <a:solidFill>
              <a:schemeClr val="lt1"/>
            </a:solidFill>
          </a:endParaRPr>
        </a:p>
      </xdr:txBody>
    </xdr:sp>
    <xdr:clientData fLocksWithSheet="0"/>
  </xdr:oneCellAnchor>
  <xdr:oneCellAnchor>
    <xdr:from>
      <xdr:col>13</xdr:col>
      <xdr:colOff>47625</xdr:colOff>
      <xdr:row>249</xdr:row>
      <xdr:rowOff>85725</xdr:rowOff>
    </xdr:from>
    <xdr:ext cx="5705475" cy="733425"/>
    <xdr:sp>
      <xdr:nvSpPr>
        <xdr:cNvPr id="5" name="Shape 5"/>
        <xdr:cNvSpPr/>
      </xdr:nvSpPr>
      <xdr:spPr>
        <a:xfrm>
          <a:off x="883125" y="416200"/>
          <a:ext cx="6141300" cy="801900"/>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ABYA ROE VALUATION</a:t>
          </a:r>
          <a:endParaRPr sz="1400"/>
        </a:p>
      </xdr:txBody>
    </xdr:sp>
    <xdr:clientData fLocksWithSheet="0"/>
  </xdr:oneCellAnchor>
  <xdr:oneCellAnchor>
    <xdr:from>
      <xdr:col>22</xdr:col>
      <xdr:colOff>923925</xdr:colOff>
      <xdr:row>249</xdr:row>
      <xdr:rowOff>95250</xdr:rowOff>
    </xdr:from>
    <xdr:ext cx="5705475" cy="723900"/>
    <xdr:sp>
      <xdr:nvSpPr>
        <xdr:cNvPr id="6" name="Shape 6"/>
        <xdr:cNvSpPr/>
      </xdr:nvSpPr>
      <xdr:spPr>
        <a:xfrm>
          <a:off x="1532800" y="568450"/>
          <a:ext cx="5085600" cy="700500"/>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ABYA ROIC VALUATION</a:t>
          </a:r>
          <a:endParaRPr sz="1400"/>
        </a:p>
      </xdr:txBody>
    </xdr:sp>
    <xdr:clientData fLocksWithSheet="0"/>
  </xdr:oneCellAnchor>
  <xdr:oneCellAnchor>
    <xdr:from>
      <xdr:col>32</xdr:col>
      <xdr:colOff>923925</xdr:colOff>
      <xdr:row>259</xdr:row>
      <xdr:rowOff>104775</xdr:rowOff>
    </xdr:from>
    <xdr:ext cx="5705475" cy="1047750"/>
    <xdr:sp>
      <xdr:nvSpPr>
        <xdr:cNvPr id="7" name="Shape 7"/>
        <xdr:cNvSpPr/>
      </xdr:nvSpPr>
      <xdr:spPr>
        <a:xfrm>
          <a:off x="1350075" y="1025250"/>
          <a:ext cx="4933500" cy="1025400"/>
        </a:xfrm>
        <a:prstGeom prst="roundRect">
          <a:avLst>
            <a:gd fmla="val 16667" name="adj"/>
          </a:avLst>
        </a:prstGeom>
        <a:solidFill>
          <a:srgbClr val="BF90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VALORACI</a:t>
          </a:r>
          <a:r>
            <a:rPr lang="en-US" sz="1400"/>
            <a:t>ÓN FINAL ABYA</a:t>
          </a:r>
          <a:endParaRPr sz="1400"/>
        </a:p>
      </xdr:txBody>
    </xdr:sp>
    <xdr:clientData fLocksWithSheet="0"/>
  </xdr:oneCellAnchor>
  <xdr:oneCellAnchor>
    <xdr:from>
      <xdr:col>1</xdr:col>
      <xdr:colOff>142875</xdr:colOff>
      <xdr:row>260</xdr:row>
      <xdr:rowOff>76200</xdr:rowOff>
    </xdr:from>
    <xdr:ext cx="3448050" cy="1371600"/>
    <xdr:sp>
      <xdr:nvSpPr>
        <xdr:cNvPr id="8" name="Shape 8"/>
        <xdr:cNvSpPr/>
      </xdr:nvSpPr>
      <xdr:spPr>
        <a:xfrm>
          <a:off x="2446375" y="903425"/>
          <a:ext cx="2852400" cy="1126800"/>
        </a:xfrm>
        <a:prstGeom prst="rect">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b="1" lang="en-US" sz="800"/>
            <a:t>Si la conversión es INFERIOR al 85%, se cojerá como precio objetivo el rango Seg. Total - Seg. Absoluta</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6"/>
      <c r="T1" s="6"/>
      <c r="U1" s="6"/>
      <c r="V1" s="7"/>
      <c r="X1" s="8"/>
    </row>
    <row r="2" ht="15.75" customHeight="1">
      <c r="A2" s="9"/>
      <c r="B2" s="9"/>
      <c r="C2" s="10"/>
      <c r="D2" s="9" t="s">
        <v>0</v>
      </c>
      <c r="E2" s="10"/>
      <c r="F2" s="10"/>
      <c r="G2" s="10"/>
      <c r="H2" s="10"/>
      <c r="I2" s="10"/>
      <c r="J2" s="11"/>
      <c r="K2" s="11"/>
      <c r="L2" s="11"/>
      <c r="M2" s="11"/>
      <c r="N2" s="11"/>
      <c r="O2" s="11"/>
      <c r="P2" s="11"/>
      <c r="Q2" s="11"/>
      <c r="R2" s="11"/>
      <c r="S2" s="11"/>
      <c r="T2" s="11"/>
      <c r="U2" s="11"/>
    </row>
    <row r="3" ht="15.75" customHeight="1">
      <c r="A3" s="10"/>
      <c r="B3" s="10"/>
      <c r="C3" s="12" t="s">
        <v>1</v>
      </c>
      <c r="K3" s="11"/>
      <c r="L3" s="11"/>
      <c r="M3" s="11"/>
      <c r="N3" s="11"/>
      <c r="O3" s="11"/>
      <c r="P3" s="11"/>
      <c r="Q3" s="13" t="s">
        <v>2</v>
      </c>
    </row>
    <row r="4" ht="15.75" customHeight="1">
      <c r="A4" s="14"/>
      <c r="B4" s="15" t="s">
        <v>3</v>
      </c>
      <c r="C4" s="16"/>
      <c r="D4" s="16"/>
      <c r="E4" s="16"/>
      <c r="F4" s="16"/>
      <c r="G4" s="16"/>
      <c r="H4" s="16"/>
      <c r="I4" s="16"/>
      <c r="J4" s="16"/>
      <c r="K4" s="16"/>
      <c r="L4" s="16"/>
      <c r="M4" s="16"/>
      <c r="N4" s="16"/>
      <c r="O4" s="16"/>
      <c r="P4" s="16"/>
      <c r="Q4" s="16"/>
      <c r="R4" s="16"/>
      <c r="S4" s="16"/>
      <c r="T4" s="16"/>
      <c r="U4" s="16"/>
      <c r="V4" s="16"/>
    </row>
    <row r="5" ht="15.75" customHeight="1">
      <c r="A5" s="17"/>
      <c r="B5" s="17"/>
      <c r="C5" s="17" t="s">
        <v>4</v>
      </c>
      <c r="D5" s="18">
        <v>365.0</v>
      </c>
      <c r="E5" s="10"/>
      <c r="F5" s="10"/>
      <c r="G5" s="10"/>
      <c r="H5" s="10"/>
      <c r="I5" s="10"/>
      <c r="J5" s="11"/>
      <c r="K5" s="11"/>
      <c r="L5" s="11"/>
      <c r="M5" s="11"/>
      <c r="N5" s="11"/>
      <c r="O5" s="11"/>
      <c r="P5" s="11"/>
      <c r="Q5" s="11"/>
      <c r="R5" s="11"/>
      <c r="S5" s="11"/>
      <c r="T5" s="11"/>
      <c r="U5" s="11"/>
    </row>
    <row r="6" ht="15.75" customHeight="1">
      <c r="A6" s="1"/>
      <c r="B6" s="19"/>
      <c r="C6" s="19"/>
      <c r="D6" s="20"/>
      <c r="E6" s="21">
        <v>2013.0</v>
      </c>
      <c r="F6" s="21">
        <v>2014.0</v>
      </c>
      <c r="G6" s="21">
        <v>2015.0</v>
      </c>
      <c r="H6" s="21">
        <v>2016.0</v>
      </c>
      <c r="I6" s="21">
        <v>2017.0</v>
      </c>
      <c r="J6" s="22">
        <v>43525.0</v>
      </c>
      <c r="K6" s="23">
        <v>43891.0</v>
      </c>
      <c r="L6" s="23">
        <v>44256.0</v>
      </c>
      <c r="M6" s="23">
        <v>44621.0</v>
      </c>
      <c r="N6" s="23">
        <v>44986.0</v>
      </c>
      <c r="O6" s="23">
        <v>45352.0</v>
      </c>
      <c r="P6" s="23">
        <v>45717.0</v>
      </c>
      <c r="Q6" s="24">
        <v>46082.0</v>
      </c>
      <c r="R6" s="24">
        <v>46447.0</v>
      </c>
      <c r="S6" s="25">
        <v>46814.0</v>
      </c>
      <c r="T6" s="25">
        <v>47180.0</v>
      </c>
      <c r="U6" s="25">
        <v>47546.0</v>
      </c>
      <c r="V6" s="24"/>
      <c r="W6" s="26" t="s">
        <v>5</v>
      </c>
      <c r="X6" s="27"/>
      <c r="Y6" s="26" t="s">
        <v>5</v>
      </c>
      <c r="Z6" s="27"/>
    </row>
    <row r="7" ht="15.75" customHeight="1">
      <c r="A7" s="28"/>
      <c r="B7" s="28" t="s">
        <v>6</v>
      </c>
      <c r="C7" s="28"/>
      <c r="D7" s="29"/>
      <c r="E7" s="29"/>
      <c r="F7" s="29"/>
      <c r="G7" s="29"/>
      <c r="H7" s="29"/>
      <c r="I7" s="29"/>
      <c r="J7" s="30">
        <v>830.5</v>
      </c>
      <c r="K7" s="30">
        <v>958.1</v>
      </c>
      <c r="L7" s="30">
        <v>903.7</v>
      </c>
      <c r="M7" s="30">
        <v>1098.4</v>
      </c>
      <c r="N7" s="30">
        <v>1217.0</v>
      </c>
      <c r="O7" s="31">
        <v>1333.8</v>
      </c>
      <c r="P7" s="32">
        <f t="shared" ref="P7:U7" si="1">P20</f>
        <v>1348.4</v>
      </c>
      <c r="Q7" s="32">
        <f t="shared" si="1"/>
        <v>1369.751535</v>
      </c>
      <c r="R7" s="32">
        <f t="shared" si="1"/>
        <v>1463.113187</v>
      </c>
      <c r="S7" s="32">
        <f t="shared" si="1"/>
        <v>1566.236268</v>
      </c>
      <c r="T7" s="32">
        <f t="shared" si="1"/>
        <v>1676.013875</v>
      </c>
      <c r="U7" s="32">
        <f t="shared" si="1"/>
        <v>1792.853651</v>
      </c>
      <c r="V7" s="29"/>
      <c r="W7" s="33">
        <f>RRI(5,P7,U7)</f>
        <v>0.05863249159</v>
      </c>
      <c r="X7" s="34"/>
      <c r="Y7" s="35">
        <f>RRI(4,Q7,U7)</f>
        <v>0.0696107548</v>
      </c>
      <c r="Z7" s="27"/>
      <c r="AA7" s="36"/>
      <c r="AB7" s="36"/>
      <c r="AC7" s="36"/>
      <c r="AD7" s="36"/>
      <c r="AE7" s="36"/>
      <c r="AF7" s="36"/>
      <c r="AG7" s="36"/>
      <c r="AH7" s="36"/>
      <c r="AI7" s="36"/>
      <c r="AJ7" s="36"/>
      <c r="AK7" s="36"/>
      <c r="AL7" s="36"/>
      <c r="AM7" s="36"/>
      <c r="AN7" s="36"/>
      <c r="AO7" s="36"/>
      <c r="AP7" s="36"/>
      <c r="AQ7" s="36"/>
    </row>
    <row r="8" ht="15.75" customHeight="1">
      <c r="A8" s="17"/>
      <c r="B8" s="17"/>
      <c r="C8" s="17" t="s">
        <v>7</v>
      </c>
      <c r="D8" s="37"/>
      <c r="E8" s="37"/>
      <c r="F8" s="37"/>
      <c r="G8" s="37"/>
      <c r="H8" s="37"/>
      <c r="I8" s="37"/>
      <c r="J8" s="38"/>
      <c r="K8" s="38">
        <f t="shared" ref="K8:U8" si="2">(K7/J7)-1</f>
        <v>0.1536423841</v>
      </c>
      <c r="L8" s="38">
        <f t="shared" si="2"/>
        <v>-0.05677904185</v>
      </c>
      <c r="M8" s="38">
        <f t="shared" si="2"/>
        <v>0.2154476043</v>
      </c>
      <c r="N8" s="38">
        <f t="shared" si="2"/>
        <v>0.1079752367</v>
      </c>
      <c r="O8" s="38">
        <f t="shared" si="2"/>
        <v>0.09597370583</v>
      </c>
      <c r="P8" s="38">
        <f t="shared" si="2"/>
        <v>0.01094616884</v>
      </c>
      <c r="Q8" s="38">
        <f t="shared" si="2"/>
        <v>0.01583471908</v>
      </c>
      <c r="R8" s="38">
        <f t="shared" si="2"/>
        <v>0.06815955251</v>
      </c>
      <c r="S8" s="38">
        <f t="shared" si="2"/>
        <v>0.07048195747</v>
      </c>
      <c r="T8" s="38">
        <f t="shared" si="2"/>
        <v>0.07009006803</v>
      </c>
      <c r="U8" s="38">
        <f t="shared" si="2"/>
        <v>0.06971289339</v>
      </c>
      <c r="V8" s="39"/>
      <c r="W8" s="40"/>
      <c r="X8" s="41"/>
      <c r="Z8" s="42"/>
      <c r="AA8" s="43"/>
    </row>
    <row r="9" ht="15.75" customHeight="1">
      <c r="A9" s="17"/>
      <c r="B9" s="17" t="s">
        <v>8</v>
      </c>
      <c r="C9" s="17"/>
      <c r="D9" s="37"/>
      <c r="E9" s="37"/>
      <c r="F9" s="37"/>
      <c r="G9" s="37"/>
      <c r="H9" s="37"/>
      <c r="I9" s="37"/>
      <c r="J9" s="18"/>
      <c r="K9" s="38"/>
      <c r="L9" s="38"/>
      <c r="M9" s="38"/>
      <c r="N9" s="38"/>
      <c r="O9" s="38"/>
      <c r="P9" s="38"/>
      <c r="Q9" s="38"/>
      <c r="R9" s="18"/>
      <c r="S9" s="18"/>
      <c r="T9" s="18"/>
      <c r="U9" s="18"/>
      <c r="V9" s="37"/>
      <c r="W9" s="44"/>
      <c r="X9" s="41"/>
      <c r="Z9" s="45"/>
    </row>
    <row r="10" ht="15.75" customHeight="1" outlineLevel="1">
      <c r="A10" s="46"/>
      <c r="B10" s="46"/>
      <c r="C10" s="47"/>
      <c r="D10" s="47"/>
      <c r="E10" s="47"/>
      <c r="F10" s="47"/>
      <c r="G10" s="47"/>
      <c r="H10" s="47"/>
      <c r="I10" s="47"/>
      <c r="J10" s="48"/>
      <c r="K10" s="49"/>
      <c r="L10" s="49"/>
      <c r="M10" s="49"/>
      <c r="N10" s="49"/>
      <c r="O10" s="50"/>
      <c r="P10" s="50"/>
      <c r="Q10" s="50"/>
      <c r="R10" s="50"/>
      <c r="S10" s="50"/>
      <c r="T10" s="50"/>
      <c r="U10" s="50"/>
      <c r="V10" s="51"/>
      <c r="W10" s="52"/>
      <c r="X10" s="53"/>
      <c r="Z10" s="54"/>
      <c r="AA10" s="55"/>
      <c r="AB10" s="55"/>
      <c r="AC10" s="55"/>
      <c r="AD10" s="55"/>
      <c r="AE10" s="55"/>
      <c r="AF10" s="55"/>
      <c r="AG10" s="55"/>
      <c r="AH10" s="55"/>
      <c r="AI10" s="55"/>
      <c r="AJ10" s="55"/>
      <c r="AK10" s="55"/>
      <c r="AL10" s="55"/>
      <c r="AM10" s="55"/>
      <c r="AN10" s="55"/>
      <c r="AO10" s="55"/>
      <c r="AP10" s="55"/>
      <c r="AQ10" s="55"/>
    </row>
    <row r="11" ht="15.75" customHeight="1" outlineLevel="1">
      <c r="A11" s="56"/>
      <c r="B11" s="57" t="s">
        <v>9</v>
      </c>
      <c r="C11" s="49"/>
      <c r="D11" s="49"/>
      <c r="E11" s="49"/>
      <c r="F11" s="49"/>
      <c r="G11" s="49"/>
      <c r="H11" s="49"/>
      <c r="I11" s="49"/>
      <c r="J11" s="49">
        <v>10.0</v>
      </c>
      <c r="K11" s="49">
        <v>18.0</v>
      </c>
      <c r="L11" s="49">
        <v>28.0</v>
      </c>
      <c r="M11" s="49">
        <v>41.0</v>
      </c>
      <c r="N11" s="49">
        <v>51.0</v>
      </c>
      <c r="O11" s="49">
        <v>68.0</v>
      </c>
      <c r="P11" s="58">
        <v>74.0</v>
      </c>
      <c r="Q11" s="49">
        <f t="shared" ref="Q11:U11" si="3">ROUND(P11*1.03,0)</f>
        <v>76</v>
      </c>
      <c r="R11" s="49">
        <f t="shared" si="3"/>
        <v>78</v>
      </c>
      <c r="S11" s="49">
        <f t="shared" si="3"/>
        <v>80</v>
      </c>
      <c r="T11" s="49">
        <f t="shared" si="3"/>
        <v>82</v>
      </c>
      <c r="U11" s="49">
        <f t="shared" si="3"/>
        <v>84</v>
      </c>
      <c r="V11" s="56"/>
      <c r="W11" s="59"/>
      <c r="X11" s="60"/>
      <c r="Z11" s="61"/>
      <c r="AA11" s="56"/>
      <c r="AB11" s="56"/>
      <c r="AC11" s="56"/>
      <c r="AD11" s="56"/>
      <c r="AE11" s="56"/>
      <c r="AF11" s="56"/>
      <c r="AG11" s="56"/>
      <c r="AH11" s="56"/>
      <c r="AI11" s="56"/>
      <c r="AJ11" s="56"/>
      <c r="AK11" s="56"/>
      <c r="AL11" s="56"/>
      <c r="AM11" s="56"/>
      <c r="AN11" s="56"/>
      <c r="AO11" s="56"/>
      <c r="AP11" s="56"/>
      <c r="AQ11" s="56"/>
    </row>
    <row r="12" ht="15.75" customHeight="1" outlineLevel="1">
      <c r="A12" s="60"/>
      <c r="B12" s="62" t="s">
        <v>10</v>
      </c>
      <c r="C12" s="49"/>
      <c r="D12" s="63"/>
      <c r="E12" s="63"/>
      <c r="F12" s="63"/>
      <c r="G12" s="63"/>
      <c r="H12" s="63"/>
      <c r="I12" s="63"/>
      <c r="J12" s="49"/>
      <c r="K12" s="49"/>
      <c r="L12" s="49"/>
      <c r="M12" s="49"/>
      <c r="N12" s="49">
        <v>15.829</v>
      </c>
      <c r="O12" s="49">
        <v>13.981</v>
      </c>
      <c r="P12" s="49">
        <f>P14/((P11+O11)/2)</f>
        <v>14.06901408</v>
      </c>
      <c r="Q12" s="49">
        <f t="shared" ref="Q12:U12" si="4">P12*(1+Q13)</f>
        <v>13.7876338</v>
      </c>
      <c r="R12" s="49">
        <f t="shared" si="4"/>
        <v>14.27020099</v>
      </c>
      <c r="S12" s="49">
        <f t="shared" si="4"/>
        <v>14.98371104</v>
      </c>
      <c r="T12" s="49">
        <f t="shared" si="4"/>
        <v>15.73289659</v>
      </c>
      <c r="U12" s="49">
        <f t="shared" si="4"/>
        <v>16.51954142</v>
      </c>
      <c r="V12" s="49"/>
      <c r="W12" s="64"/>
      <c r="X12" s="65"/>
      <c r="Z12" s="66"/>
      <c r="AA12" s="60"/>
      <c r="AB12" s="60"/>
      <c r="AC12" s="60"/>
      <c r="AD12" s="60"/>
      <c r="AE12" s="60"/>
      <c r="AF12" s="60"/>
      <c r="AG12" s="60"/>
      <c r="AH12" s="60"/>
      <c r="AI12" s="60"/>
      <c r="AJ12" s="60"/>
      <c r="AK12" s="60"/>
      <c r="AL12" s="60"/>
      <c r="AM12" s="60"/>
      <c r="AN12" s="60"/>
      <c r="AO12" s="60"/>
      <c r="AP12" s="60"/>
      <c r="AQ12" s="60"/>
    </row>
    <row r="13" ht="15.75" customHeight="1" outlineLevel="1">
      <c r="A13" s="67"/>
      <c r="B13" s="68" t="s">
        <v>11</v>
      </c>
      <c r="C13" s="69"/>
      <c r="D13" s="70"/>
      <c r="E13" s="70"/>
      <c r="F13" s="70"/>
      <c r="G13" s="70"/>
      <c r="H13" s="70"/>
      <c r="I13" s="70"/>
      <c r="J13" s="71"/>
      <c r="K13" s="71"/>
      <c r="L13" s="71"/>
      <c r="M13" s="71"/>
      <c r="N13" s="71"/>
      <c r="O13" s="72">
        <v>0.005</v>
      </c>
      <c r="P13" s="73">
        <v>-0.036</v>
      </c>
      <c r="Q13" s="73">
        <v>-0.02</v>
      </c>
      <c r="R13" s="73">
        <v>0.035</v>
      </c>
      <c r="S13" s="72">
        <v>0.05</v>
      </c>
      <c r="T13" s="72">
        <v>0.05</v>
      </c>
      <c r="U13" s="72">
        <v>0.05</v>
      </c>
      <c r="V13" s="74"/>
      <c r="W13" s="75"/>
      <c r="X13" s="41"/>
      <c r="Z13" s="76"/>
      <c r="AA13" s="77"/>
      <c r="AB13" s="77"/>
      <c r="AC13" s="77"/>
      <c r="AD13" s="77"/>
      <c r="AE13" s="77"/>
      <c r="AF13" s="77"/>
      <c r="AG13" s="77"/>
      <c r="AH13" s="77"/>
      <c r="AI13" s="77"/>
      <c r="AJ13" s="77"/>
      <c r="AK13" s="77"/>
      <c r="AL13" s="77"/>
      <c r="AM13" s="77"/>
      <c r="AN13" s="77"/>
      <c r="AO13" s="77"/>
      <c r="AP13" s="77"/>
      <c r="AQ13" s="77"/>
    </row>
    <row r="14" ht="15.75" customHeight="1" outlineLevel="1">
      <c r="A14" s="78"/>
      <c r="B14" s="79" t="s">
        <v>12</v>
      </c>
      <c r="C14" s="47"/>
      <c r="D14" s="80"/>
      <c r="E14" s="80"/>
      <c r="F14" s="80"/>
      <c r="G14" s="80"/>
      <c r="H14" s="80"/>
      <c r="I14" s="80"/>
      <c r="J14" s="48"/>
      <c r="K14" s="49"/>
      <c r="L14" s="49"/>
      <c r="M14" s="49"/>
      <c r="N14" s="81">
        <f t="shared" ref="N14:O14" si="5">N11*N12</f>
        <v>807.279</v>
      </c>
      <c r="O14" s="81">
        <f t="shared" si="5"/>
        <v>950.708</v>
      </c>
      <c r="P14" s="82">
        <v>998.9</v>
      </c>
      <c r="Q14" s="81">
        <f>((Q11+P11)/2)*Q12</f>
        <v>1034.072535</v>
      </c>
      <c r="R14" s="81">
        <f t="shared" ref="R14:U14" si="6">R11*R12</f>
        <v>1113.075677</v>
      </c>
      <c r="S14" s="81">
        <f t="shared" si="6"/>
        <v>1198.696883</v>
      </c>
      <c r="T14" s="81">
        <f t="shared" si="6"/>
        <v>1290.09752</v>
      </c>
      <c r="U14" s="81">
        <f t="shared" si="6"/>
        <v>1387.641479</v>
      </c>
      <c r="V14" s="83"/>
      <c r="W14" s="84">
        <f>RRI(5,P14,U14)</f>
        <v>0.06795032442</v>
      </c>
      <c r="Y14" s="85">
        <f>RRI(4,Q14,U14)</f>
        <v>0.07629560639</v>
      </c>
      <c r="Z14" s="86"/>
      <c r="AA14" s="87"/>
      <c r="AB14" s="87"/>
      <c r="AC14" s="87"/>
      <c r="AD14" s="87"/>
      <c r="AE14" s="87"/>
      <c r="AF14" s="87"/>
      <c r="AG14" s="87"/>
      <c r="AH14" s="87"/>
      <c r="AI14" s="87"/>
      <c r="AJ14" s="87"/>
      <c r="AK14" s="87"/>
      <c r="AL14" s="87"/>
      <c r="AM14" s="87"/>
      <c r="AN14" s="87"/>
      <c r="AO14" s="87"/>
      <c r="AP14" s="87"/>
      <c r="AQ14" s="87"/>
    </row>
    <row r="15" ht="15.75" customHeight="1" outlineLevel="1">
      <c r="A15" s="88"/>
      <c r="B15" s="47" t="s">
        <v>13</v>
      </c>
      <c r="C15" s="89"/>
      <c r="D15" s="90"/>
      <c r="E15" s="90"/>
      <c r="F15" s="90"/>
      <c r="G15" s="90"/>
      <c r="H15" s="90"/>
      <c r="I15" s="90"/>
      <c r="J15" s="48"/>
      <c r="K15" s="48"/>
      <c r="L15" s="48"/>
      <c r="M15" s="48"/>
      <c r="N15" s="91"/>
      <c r="O15" s="72">
        <f t="shared" ref="O15:U15" si="7">O14/N14-100%</f>
        <v>0.177669678</v>
      </c>
      <c r="P15" s="72">
        <f t="shared" si="7"/>
        <v>0.05069064318</v>
      </c>
      <c r="Q15" s="72">
        <f t="shared" si="7"/>
        <v>0.03521126761</v>
      </c>
      <c r="R15" s="72">
        <f t="shared" si="7"/>
        <v>0.0764</v>
      </c>
      <c r="S15" s="72">
        <f t="shared" si="7"/>
        <v>0.07692307692</v>
      </c>
      <c r="T15" s="72">
        <f t="shared" si="7"/>
        <v>0.07625</v>
      </c>
      <c r="U15" s="72">
        <f t="shared" si="7"/>
        <v>0.0756097561</v>
      </c>
      <c r="V15" s="92"/>
      <c r="W15" s="93"/>
      <c r="X15" s="41"/>
      <c r="Z15" s="94"/>
      <c r="AA15" s="95"/>
      <c r="AB15" s="95"/>
      <c r="AC15" s="95"/>
      <c r="AD15" s="95"/>
      <c r="AE15" s="95"/>
      <c r="AF15" s="95"/>
      <c r="AG15" s="95"/>
      <c r="AH15" s="95"/>
      <c r="AI15" s="95"/>
      <c r="AJ15" s="95"/>
      <c r="AK15" s="95"/>
      <c r="AL15" s="95"/>
      <c r="AM15" s="95"/>
      <c r="AN15" s="95"/>
      <c r="AO15" s="95"/>
      <c r="AP15" s="95"/>
      <c r="AQ15" s="95"/>
    </row>
    <row r="16" ht="15.75" customHeight="1" outlineLevel="1">
      <c r="A16" s="96"/>
      <c r="B16" s="97" t="s">
        <v>14</v>
      </c>
      <c r="C16" s="97"/>
      <c r="D16" s="97"/>
      <c r="E16" s="97"/>
      <c r="F16" s="97"/>
      <c r="G16" s="97"/>
      <c r="H16" s="97"/>
      <c r="I16" s="97"/>
      <c r="J16" s="98"/>
      <c r="K16" s="99"/>
      <c r="L16" s="99"/>
      <c r="M16" s="99"/>
      <c r="N16" s="100">
        <v>373.8</v>
      </c>
      <c r="O16" s="100">
        <v>312.3</v>
      </c>
      <c r="P16" s="101">
        <v>260.8</v>
      </c>
      <c r="Q16" s="102">
        <f>P16*0.93</f>
        <v>242.544</v>
      </c>
      <c r="R16" s="103">
        <f t="shared" ref="R16:U16" si="8">Q16*(1+R17)</f>
        <v>252.24576</v>
      </c>
      <c r="S16" s="103">
        <f t="shared" si="8"/>
        <v>264.858048</v>
      </c>
      <c r="T16" s="103">
        <f t="shared" si="8"/>
        <v>278.1009504</v>
      </c>
      <c r="U16" s="103">
        <f t="shared" si="8"/>
        <v>292.0059979</v>
      </c>
      <c r="V16" s="102"/>
      <c r="W16" s="84">
        <f>RRI(5,P16,U16)</f>
        <v>0.02286151113</v>
      </c>
      <c r="Y16" s="85">
        <f>RRI(4,Q16,U16)</f>
        <v>0.0474910215</v>
      </c>
      <c r="Z16" s="86"/>
      <c r="AA16" s="104"/>
      <c r="AB16" s="104"/>
      <c r="AC16" s="104"/>
      <c r="AD16" s="104"/>
      <c r="AE16" s="104"/>
      <c r="AF16" s="104"/>
      <c r="AG16" s="104"/>
      <c r="AH16" s="104"/>
      <c r="AI16" s="104"/>
      <c r="AJ16" s="104"/>
      <c r="AK16" s="104"/>
      <c r="AL16" s="104"/>
      <c r="AM16" s="104"/>
      <c r="AN16" s="104"/>
      <c r="AO16" s="104"/>
      <c r="AP16" s="104"/>
      <c r="AQ16" s="104"/>
    </row>
    <row r="17" ht="15.75" customHeight="1" outlineLevel="1">
      <c r="A17" s="17"/>
      <c r="B17" s="47" t="s">
        <v>15</v>
      </c>
      <c r="C17" s="47"/>
      <c r="D17" s="47"/>
      <c r="E17" s="47"/>
      <c r="F17" s="47"/>
      <c r="G17" s="47"/>
      <c r="H17" s="47"/>
      <c r="I17" s="47"/>
      <c r="J17" s="71"/>
      <c r="K17" s="71"/>
      <c r="L17" s="71"/>
      <c r="M17" s="71"/>
      <c r="N17" s="91"/>
      <c r="O17" s="71">
        <f t="shared" ref="O17:Q17" si="9">O16/N16-100%</f>
        <v>-0.1645264848</v>
      </c>
      <c r="P17" s="71">
        <f t="shared" si="9"/>
        <v>-0.1649055395</v>
      </c>
      <c r="Q17" s="71">
        <f t="shared" si="9"/>
        <v>-0.07</v>
      </c>
      <c r="R17" s="105">
        <v>0.04</v>
      </c>
      <c r="S17" s="105">
        <v>0.05</v>
      </c>
      <c r="T17" s="105">
        <v>0.05</v>
      </c>
      <c r="U17" s="105">
        <v>0.05</v>
      </c>
      <c r="V17" s="106"/>
      <c r="W17" s="107"/>
      <c r="X17" s="39"/>
      <c r="Y17" s="39"/>
      <c r="Z17" s="108"/>
      <c r="AA17" s="9"/>
      <c r="AB17" s="9"/>
      <c r="AC17" s="9"/>
      <c r="AD17" s="9"/>
      <c r="AE17" s="9"/>
      <c r="AF17" s="9"/>
      <c r="AG17" s="9"/>
      <c r="AH17" s="9"/>
      <c r="AI17" s="9"/>
      <c r="AJ17" s="9"/>
      <c r="AK17" s="9"/>
      <c r="AL17" s="9"/>
      <c r="AM17" s="9"/>
      <c r="AN17" s="9"/>
      <c r="AO17" s="9"/>
      <c r="AP17" s="9"/>
      <c r="AQ17" s="9"/>
    </row>
    <row r="18" ht="15.75" customHeight="1" outlineLevel="1">
      <c r="A18" s="17"/>
      <c r="B18" s="47" t="s">
        <v>16</v>
      </c>
      <c r="C18" s="47"/>
      <c r="D18" s="47"/>
      <c r="E18" s="47"/>
      <c r="F18" s="47"/>
      <c r="G18" s="47"/>
      <c r="H18" s="47"/>
      <c r="I18" s="47"/>
      <c r="J18" s="71"/>
      <c r="K18" s="71"/>
      <c r="L18" s="71"/>
      <c r="M18" s="71"/>
      <c r="N18" s="109">
        <v>35.9</v>
      </c>
      <c r="O18" s="109">
        <v>70.8</v>
      </c>
      <c r="P18" s="110">
        <v>88.7</v>
      </c>
      <c r="Q18" s="109">
        <f t="shared" ref="Q18:U18" si="10">P18*1.05</f>
        <v>93.135</v>
      </c>
      <c r="R18" s="109">
        <f t="shared" si="10"/>
        <v>97.79175</v>
      </c>
      <c r="S18" s="109">
        <f t="shared" si="10"/>
        <v>102.6813375</v>
      </c>
      <c r="T18" s="109">
        <f t="shared" si="10"/>
        <v>107.8154044</v>
      </c>
      <c r="U18" s="109">
        <f t="shared" si="10"/>
        <v>113.2061746</v>
      </c>
      <c r="V18" s="109"/>
      <c r="W18" s="107"/>
      <c r="X18" s="39"/>
      <c r="Y18" s="39"/>
      <c r="Z18" s="108"/>
      <c r="AA18" s="9"/>
      <c r="AB18" s="9"/>
      <c r="AC18" s="9"/>
      <c r="AD18" s="9"/>
      <c r="AE18" s="9"/>
      <c r="AF18" s="9"/>
      <c r="AG18" s="9"/>
      <c r="AH18" s="9"/>
      <c r="AI18" s="9"/>
      <c r="AJ18" s="9"/>
      <c r="AK18" s="9"/>
      <c r="AL18" s="9"/>
      <c r="AM18" s="9"/>
      <c r="AN18" s="9"/>
      <c r="AO18" s="9"/>
      <c r="AP18" s="9"/>
      <c r="AQ18" s="9"/>
    </row>
    <row r="19" ht="15.75" customHeight="1" outlineLevel="1">
      <c r="A19" s="17"/>
      <c r="B19" s="47" t="s">
        <v>15</v>
      </c>
      <c r="C19" s="47"/>
      <c r="D19" s="47"/>
      <c r="E19" s="47"/>
      <c r="F19" s="47"/>
      <c r="G19" s="47"/>
      <c r="H19" s="47"/>
      <c r="I19" s="47"/>
      <c r="J19" s="71"/>
      <c r="K19" s="71"/>
      <c r="L19" s="71"/>
      <c r="M19" s="71"/>
      <c r="N19" s="91"/>
      <c r="O19" s="71">
        <f t="shared" ref="O19:U19" si="11">O18/N18-100%</f>
        <v>0.9721448468</v>
      </c>
      <c r="P19" s="71">
        <f t="shared" si="11"/>
        <v>0.2528248588</v>
      </c>
      <c r="Q19" s="71">
        <f t="shared" si="11"/>
        <v>0.05</v>
      </c>
      <c r="R19" s="71">
        <f t="shared" si="11"/>
        <v>0.05</v>
      </c>
      <c r="S19" s="71">
        <f t="shared" si="11"/>
        <v>0.05</v>
      </c>
      <c r="T19" s="71">
        <f t="shared" si="11"/>
        <v>0.05</v>
      </c>
      <c r="U19" s="71">
        <f t="shared" si="11"/>
        <v>0.05</v>
      </c>
      <c r="V19" s="106"/>
      <c r="W19" s="107"/>
      <c r="X19" s="39"/>
      <c r="Y19" s="39"/>
      <c r="Z19" s="108"/>
      <c r="AA19" s="9"/>
      <c r="AB19" s="9"/>
      <c r="AC19" s="9"/>
      <c r="AD19" s="9"/>
      <c r="AE19" s="9"/>
      <c r="AF19" s="9"/>
      <c r="AG19" s="9"/>
      <c r="AH19" s="9"/>
      <c r="AI19" s="9"/>
      <c r="AJ19" s="9"/>
      <c r="AK19" s="9"/>
      <c r="AL19" s="9"/>
      <c r="AM19" s="9"/>
      <c r="AN19" s="9"/>
      <c r="AO19" s="9"/>
      <c r="AP19" s="9"/>
      <c r="AQ19" s="9"/>
    </row>
    <row r="20" ht="15.75" customHeight="1" outlineLevel="1">
      <c r="A20" s="46"/>
      <c r="B20" s="111" t="s">
        <v>6</v>
      </c>
      <c r="C20" s="47"/>
      <c r="D20" s="47"/>
      <c r="E20" s="47"/>
      <c r="F20" s="47"/>
      <c r="G20" s="47"/>
      <c r="H20" s="47"/>
      <c r="I20" s="47"/>
      <c r="J20" s="71"/>
      <c r="K20" s="71"/>
      <c r="L20" s="71"/>
      <c r="M20" s="71"/>
      <c r="N20" s="112">
        <f t="shared" ref="N20:U20" si="12">N14+N16+N18</f>
        <v>1216.979</v>
      </c>
      <c r="O20" s="112">
        <f t="shared" si="12"/>
        <v>1333.808</v>
      </c>
      <c r="P20" s="112">
        <f t="shared" si="12"/>
        <v>1348.4</v>
      </c>
      <c r="Q20" s="112">
        <f t="shared" si="12"/>
        <v>1369.751535</v>
      </c>
      <c r="R20" s="112">
        <f t="shared" si="12"/>
        <v>1463.113187</v>
      </c>
      <c r="S20" s="112">
        <f t="shared" si="12"/>
        <v>1566.236268</v>
      </c>
      <c r="T20" s="112">
        <f t="shared" si="12"/>
        <v>1676.013875</v>
      </c>
      <c r="U20" s="112">
        <f t="shared" si="12"/>
        <v>1792.853651</v>
      </c>
      <c r="V20" s="51"/>
      <c r="W20" s="52"/>
      <c r="X20" s="41"/>
      <c r="Z20" s="54"/>
      <c r="AA20" s="55"/>
      <c r="AB20" s="55"/>
      <c r="AC20" s="55"/>
      <c r="AD20" s="55"/>
      <c r="AE20" s="55"/>
      <c r="AF20" s="55"/>
      <c r="AG20" s="55"/>
      <c r="AH20" s="55"/>
      <c r="AI20" s="55"/>
      <c r="AJ20" s="55"/>
      <c r="AK20" s="55"/>
      <c r="AL20" s="55"/>
      <c r="AM20" s="55"/>
      <c r="AN20" s="55"/>
      <c r="AO20" s="55"/>
      <c r="AP20" s="55"/>
      <c r="AQ20" s="55"/>
    </row>
    <row r="21" ht="15.75" customHeight="1" outlineLevel="1">
      <c r="A21" s="46"/>
      <c r="B21" s="46"/>
      <c r="C21" s="47"/>
      <c r="D21" s="47"/>
      <c r="E21" s="47"/>
      <c r="F21" s="47"/>
      <c r="G21" s="47"/>
      <c r="H21" s="47"/>
      <c r="I21" s="47"/>
      <c r="J21" s="71"/>
      <c r="K21" s="71"/>
      <c r="L21" s="71"/>
      <c r="M21" s="71"/>
      <c r="N21" s="71"/>
      <c r="O21" s="71"/>
      <c r="P21" s="71"/>
      <c r="Q21" s="71"/>
      <c r="R21" s="71"/>
      <c r="S21" s="71"/>
      <c r="T21" s="71"/>
      <c r="U21" s="71"/>
      <c r="V21" s="51"/>
      <c r="W21" s="52"/>
      <c r="X21" s="41"/>
      <c r="Z21" s="54"/>
      <c r="AA21" s="55"/>
      <c r="AB21" s="55"/>
      <c r="AC21" s="55"/>
      <c r="AD21" s="55"/>
      <c r="AE21" s="55"/>
      <c r="AF21" s="55"/>
      <c r="AG21" s="55"/>
      <c r="AH21" s="55"/>
      <c r="AI21" s="55"/>
      <c r="AJ21" s="55"/>
      <c r="AK21" s="55"/>
      <c r="AL21" s="55"/>
      <c r="AM21" s="55"/>
      <c r="AN21" s="55"/>
      <c r="AO21" s="55"/>
      <c r="AP21" s="55"/>
      <c r="AQ21" s="55"/>
    </row>
    <row r="22" ht="15.75" customHeight="1" outlineLevel="1">
      <c r="A22" s="46"/>
      <c r="B22" s="46" t="s">
        <v>17</v>
      </c>
      <c r="C22" s="89"/>
      <c r="D22" s="113"/>
      <c r="E22" s="113"/>
      <c r="F22" s="113"/>
      <c r="G22" s="113"/>
      <c r="H22" s="113"/>
      <c r="I22" s="113"/>
      <c r="J22" s="114"/>
      <c r="K22" s="114"/>
      <c r="L22" s="114"/>
      <c r="M22" s="114"/>
      <c r="N22" s="115">
        <f t="shared" ref="N22:U22" si="13">N14/N20</f>
        <v>0.663346697</v>
      </c>
      <c r="O22" s="115">
        <f t="shared" si="13"/>
        <v>0.7127772513</v>
      </c>
      <c r="P22" s="115">
        <f t="shared" si="13"/>
        <v>0.7408039158</v>
      </c>
      <c r="Q22" s="115">
        <f t="shared" si="13"/>
        <v>0.7549343867</v>
      </c>
      <c r="R22" s="115">
        <f t="shared" si="13"/>
        <v>0.7607584204</v>
      </c>
      <c r="S22" s="115">
        <f t="shared" si="13"/>
        <v>0.7653359248</v>
      </c>
      <c r="T22" s="115">
        <f t="shared" si="13"/>
        <v>0.7697415513</v>
      </c>
      <c r="U22" s="115">
        <f t="shared" si="13"/>
        <v>0.7739848023</v>
      </c>
      <c r="V22" s="51"/>
      <c r="W22" s="52"/>
      <c r="X22" s="41"/>
      <c r="Y22" s="41"/>
      <c r="Z22" s="54"/>
      <c r="AA22" s="55"/>
      <c r="AB22" s="55"/>
      <c r="AC22" s="55"/>
      <c r="AD22" s="55"/>
      <c r="AE22" s="55"/>
      <c r="AF22" s="55"/>
      <c r="AG22" s="55"/>
      <c r="AH22" s="55"/>
      <c r="AI22" s="55"/>
      <c r="AJ22" s="55"/>
      <c r="AK22" s="55"/>
      <c r="AL22" s="55"/>
      <c r="AM22" s="55"/>
      <c r="AN22" s="55"/>
      <c r="AO22" s="55"/>
      <c r="AP22" s="55"/>
      <c r="AQ22" s="55"/>
    </row>
    <row r="23" ht="15.75" customHeight="1" outlineLevel="1">
      <c r="A23" s="46"/>
      <c r="B23" s="46" t="s">
        <v>18</v>
      </c>
      <c r="C23" s="47"/>
      <c r="D23" s="113"/>
      <c r="E23" s="113"/>
      <c r="F23" s="113"/>
      <c r="G23" s="113"/>
      <c r="H23" s="113"/>
      <c r="I23" s="113"/>
      <c r="J23" s="114"/>
      <c r="K23" s="114"/>
      <c r="L23" s="114"/>
      <c r="M23" s="114"/>
      <c r="N23" s="115">
        <f t="shared" ref="N23:U23" si="14">(N16+N18)/N20</f>
        <v>0.336653303</v>
      </c>
      <c r="O23" s="115">
        <f t="shared" si="14"/>
        <v>0.2872227487</v>
      </c>
      <c r="P23" s="115">
        <f t="shared" si="14"/>
        <v>0.2591960842</v>
      </c>
      <c r="Q23" s="115">
        <f t="shared" si="14"/>
        <v>0.2450656133</v>
      </c>
      <c r="R23" s="115">
        <f t="shared" si="14"/>
        <v>0.2392415796</v>
      </c>
      <c r="S23" s="115">
        <f t="shared" si="14"/>
        <v>0.2346640752</v>
      </c>
      <c r="T23" s="115">
        <f t="shared" si="14"/>
        <v>0.2302584487</v>
      </c>
      <c r="U23" s="115">
        <f t="shared" si="14"/>
        <v>0.2260151977</v>
      </c>
      <c r="V23" s="115"/>
      <c r="W23" s="52"/>
      <c r="X23" s="41"/>
      <c r="Y23" s="41"/>
      <c r="Z23" s="54"/>
      <c r="AA23" s="55"/>
      <c r="AB23" s="55"/>
      <c r="AC23" s="55"/>
      <c r="AD23" s="55"/>
      <c r="AE23" s="55"/>
      <c r="AF23" s="55"/>
      <c r="AG23" s="55"/>
      <c r="AH23" s="55"/>
      <c r="AI23" s="55"/>
      <c r="AJ23" s="55"/>
      <c r="AK23" s="55"/>
      <c r="AL23" s="55"/>
      <c r="AM23" s="55"/>
      <c r="AN23" s="55"/>
      <c r="AO23" s="55"/>
      <c r="AP23" s="55"/>
      <c r="AQ23" s="55"/>
    </row>
    <row r="24" ht="15.75" customHeight="1" outlineLevel="1">
      <c r="A24" s="46"/>
      <c r="B24" s="46"/>
      <c r="C24" s="47"/>
      <c r="D24" s="113"/>
      <c r="E24" s="113"/>
      <c r="F24" s="113"/>
      <c r="G24" s="113"/>
      <c r="H24" s="113"/>
      <c r="I24" s="113"/>
      <c r="J24" s="114"/>
      <c r="K24" s="114"/>
      <c r="L24" s="114"/>
      <c r="M24" s="114"/>
      <c r="N24" s="116"/>
      <c r="O24" s="117"/>
      <c r="P24" s="117"/>
      <c r="Q24" s="117"/>
      <c r="R24" s="117"/>
      <c r="S24" s="117"/>
      <c r="T24" s="117"/>
      <c r="U24" s="117"/>
      <c r="V24" s="51"/>
      <c r="W24" s="52"/>
      <c r="X24" s="41"/>
      <c r="Y24" s="41"/>
      <c r="Z24" s="54"/>
      <c r="AA24" s="55"/>
      <c r="AB24" s="55"/>
      <c r="AC24" s="55"/>
      <c r="AD24" s="55"/>
      <c r="AE24" s="55"/>
      <c r="AF24" s="55"/>
      <c r="AG24" s="55"/>
      <c r="AH24" s="55"/>
      <c r="AI24" s="55"/>
      <c r="AJ24" s="55"/>
      <c r="AK24" s="55"/>
      <c r="AL24" s="55"/>
      <c r="AM24" s="55"/>
      <c r="AN24" s="55"/>
      <c r="AO24" s="55"/>
      <c r="AP24" s="55"/>
      <c r="AQ24" s="55"/>
    </row>
    <row r="25" ht="15.75" customHeight="1" outlineLevel="1">
      <c r="A25" s="46"/>
      <c r="B25" s="46"/>
      <c r="C25" s="47"/>
      <c r="D25" s="113"/>
      <c r="E25" s="113"/>
      <c r="F25" s="113"/>
      <c r="G25" s="113"/>
      <c r="H25" s="113"/>
      <c r="I25" s="113"/>
      <c r="J25" s="114"/>
      <c r="K25" s="114"/>
      <c r="L25" s="114"/>
      <c r="M25" s="114"/>
      <c r="N25" s="116"/>
      <c r="O25" s="71"/>
      <c r="P25" s="71"/>
      <c r="Q25" s="71"/>
      <c r="R25" s="71"/>
      <c r="S25" s="71"/>
      <c r="T25" s="71"/>
      <c r="U25" s="71"/>
      <c r="V25" s="51"/>
      <c r="W25" s="52"/>
      <c r="X25" s="41"/>
      <c r="Z25" s="54"/>
      <c r="AA25" s="55"/>
      <c r="AB25" s="55"/>
      <c r="AC25" s="55"/>
      <c r="AD25" s="55"/>
      <c r="AE25" s="55"/>
      <c r="AF25" s="55"/>
      <c r="AG25" s="55"/>
      <c r="AH25" s="55"/>
      <c r="AI25" s="55"/>
      <c r="AJ25" s="55"/>
      <c r="AK25" s="55"/>
      <c r="AL25" s="55"/>
      <c r="AM25" s="55"/>
      <c r="AN25" s="55"/>
      <c r="AO25" s="55"/>
      <c r="AP25" s="55"/>
      <c r="AQ25" s="55"/>
    </row>
    <row r="26" ht="15.75" customHeight="1">
      <c r="A26" s="118"/>
      <c r="B26" s="118" t="s">
        <v>19</v>
      </c>
      <c r="C26" s="118"/>
      <c r="D26" s="119"/>
      <c r="E26" s="119"/>
      <c r="F26" s="119"/>
      <c r="G26" s="119"/>
      <c r="H26" s="119"/>
      <c r="I26" s="119"/>
      <c r="J26" s="109">
        <v>-313.7</v>
      </c>
      <c r="K26" s="109">
        <v>-364.8</v>
      </c>
      <c r="L26" s="109">
        <v>-358.9</v>
      </c>
      <c r="M26" s="109">
        <v>-364.8</v>
      </c>
      <c r="N26" s="109">
        <v>-401.8</v>
      </c>
      <c r="O26" s="109">
        <v>-416.4</v>
      </c>
      <c r="P26" s="120">
        <v>-405.3</v>
      </c>
      <c r="Q26" s="121">
        <f t="shared" ref="Q26:U26" si="15">Q7*Q74</f>
        <v>-411.7178116</v>
      </c>
      <c r="R26" s="121">
        <f t="shared" si="15"/>
        <v>-436.8540871</v>
      </c>
      <c r="S26" s="121">
        <f t="shared" si="15"/>
        <v>-462.9457095</v>
      </c>
      <c r="T26" s="121">
        <f t="shared" si="15"/>
        <v>-490.3655641</v>
      </c>
      <c r="U26" s="121">
        <f t="shared" si="15"/>
        <v>-519.1718054</v>
      </c>
      <c r="V26" s="119"/>
      <c r="W26" s="122"/>
      <c r="X26" s="123"/>
      <c r="Z26" s="124"/>
      <c r="AA26" s="125"/>
      <c r="AB26" s="125"/>
      <c r="AC26" s="125"/>
      <c r="AD26" s="125"/>
      <c r="AE26" s="125"/>
      <c r="AF26" s="125"/>
      <c r="AG26" s="125"/>
      <c r="AH26" s="125"/>
      <c r="AI26" s="125"/>
      <c r="AJ26" s="125"/>
      <c r="AK26" s="125"/>
      <c r="AL26" s="125"/>
      <c r="AM26" s="125"/>
      <c r="AN26" s="125"/>
      <c r="AO26" s="125"/>
      <c r="AP26" s="125"/>
      <c r="AQ26" s="125"/>
    </row>
    <row r="27" ht="15.75" customHeight="1">
      <c r="A27" s="126"/>
      <c r="B27" s="126" t="s">
        <v>20</v>
      </c>
      <c r="C27" s="127"/>
      <c r="D27" s="127"/>
      <c r="E27" s="127"/>
      <c r="F27" s="127"/>
      <c r="G27" s="127"/>
      <c r="H27" s="127"/>
      <c r="I27" s="127"/>
      <c r="J27" s="128">
        <f t="shared" ref="J27:U27" si="16">J7+J26</f>
        <v>516.8</v>
      </c>
      <c r="K27" s="128">
        <f t="shared" si="16"/>
        <v>593.3</v>
      </c>
      <c r="L27" s="128">
        <f t="shared" si="16"/>
        <v>544.8</v>
      </c>
      <c r="M27" s="128">
        <f t="shared" si="16"/>
        <v>733.6</v>
      </c>
      <c r="N27" s="128">
        <f t="shared" si="16"/>
        <v>815.2</v>
      </c>
      <c r="O27" s="128">
        <f t="shared" si="16"/>
        <v>917.4</v>
      </c>
      <c r="P27" s="128">
        <f t="shared" si="16"/>
        <v>943.1</v>
      </c>
      <c r="Q27" s="128">
        <f t="shared" si="16"/>
        <v>958.0337236</v>
      </c>
      <c r="R27" s="128">
        <f t="shared" si="16"/>
        <v>1026.2591</v>
      </c>
      <c r="S27" s="128">
        <f t="shared" si="16"/>
        <v>1103.290559</v>
      </c>
      <c r="T27" s="128">
        <f t="shared" si="16"/>
        <v>1185.648311</v>
      </c>
      <c r="U27" s="128">
        <f t="shared" si="16"/>
        <v>1273.681846</v>
      </c>
      <c r="V27" s="129"/>
      <c r="W27" s="84">
        <f>RRI(5,P27,U27)</f>
        <v>0.06194162154</v>
      </c>
      <c r="Y27" s="85">
        <f>RRI(4,Q27,U27)</f>
        <v>0.0737916945</v>
      </c>
      <c r="Z27" s="86"/>
      <c r="AA27" s="130"/>
      <c r="AB27" s="130"/>
      <c r="AC27" s="130"/>
      <c r="AD27" s="130"/>
      <c r="AE27" s="130"/>
      <c r="AF27" s="130"/>
      <c r="AG27" s="130"/>
      <c r="AH27" s="130"/>
      <c r="AI27" s="130"/>
      <c r="AJ27" s="130"/>
      <c r="AK27" s="130"/>
      <c r="AL27" s="130"/>
      <c r="AM27" s="130"/>
      <c r="AN27" s="130"/>
      <c r="AO27" s="130"/>
      <c r="AP27" s="130"/>
      <c r="AQ27" s="130"/>
    </row>
    <row r="28" ht="15.75" customHeight="1">
      <c r="A28" s="131"/>
      <c r="B28" s="131"/>
      <c r="C28" s="132" t="s">
        <v>21</v>
      </c>
      <c r="D28" s="133"/>
      <c r="E28" s="133"/>
      <c r="F28" s="133"/>
      <c r="G28" s="133"/>
      <c r="H28" s="133"/>
      <c r="I28" s="133"/>
      <c r="J28" s="134">
        <f t="shared" ref="J28:U28" si="17">J27/J7</f>
        <v>0.6222757375</v>
      </c>
      <c r="K28" s="134">
        <f t="shared" si="17"/>
        <v>0.6192464252</v>
      </c>
      <c r="L28" s="134">
        <f t="shared" si="17"/>
        <v>0.6028549297</v>
      </c>
      <c r="M28" s="134">
        <f t="shared" si="17"/>
        <v>0.6678805535</v>
      </c>
      <c r="N28" s="134">
        <f t="shared" si="17"/>
        <v>0.6698438784</v>
      </c>
      <c r="O28" s="134">
        <f t="shared" si="17"/>
        <v>0.6878092668</v>
      </c>
      <c r="P28" s="134">
        <f t="shared" si="17"/>
        <v>0.6994215366</v>
      </c>
      <c r="Q28" s="134">
        <f t="shared" si="17"/>
        <v>0.6994215366</v>
      </c>
      <c r="R28" s="134">
        <f t="shared" si="17"/>
        <v>0.7014215366</v>
      </c>
      <c r="S28" s="134">
        <f t="shared" si="17"/>
        <v>0.7044215366</v>
      </c>
      <c r="T28" s="134">
        <f t="shared" si="17"/>
        <v>0.7074215366</v>
      </c>
      <c r="U28" s="134">
        <f t="shared" si="17"/>
        <v>0.7104215366</v>
      </c>
      <c r="V28" s="135"/>
      <c r="W28" s="136"/>
      <c r="X28" s="53"/>
      <c r="Z28" s="137"/>
      <c r="AA28" s="87"/>
      <c r="AB28" s="87"/>
      <c r="AC28" s="87"/>
      <c r="AD28" s="87"/>
      <c r="AE28" s="87"/>
      <c r="AF28" s="87"/>
      <c r="AG28" s="87"/>
      <c r="AH28" s="87"/>
      <c r="AI28" s="87"/>
      <c r="AJ28" s="87"/>
      <c r="AK28" s="87"/>
      <c r="AL28" s="87"/>
      <c r="AM28" s="87"/>
      <c r="AN28" s="87"/>
      <c r="AO28" s="87"/>
      <c r="AP28" s="87"/>
      <c r="AQ28" s="87"/>
    </row>
    <row r="29" ht="15.75" customHeight="1">
      <c r="A29" s="17"/>
      <c r="B29" s="17"/>
      <c r="C29" s="17"/>
      <c r="D29" s="37"/>
      <c r="E29" s="37"/>
      <c r="F29" s="37"/>
      <c r="G29" s="37"/>
      <c r="H29" s="37"/>
      <c r="I29" s="37"/>
      <c r="J29" s="18"/>
      <c r="K29" s="138"/>
      <c r="L29" s="138"/>
      <c r="M29" s="138"/>
      <c r="N29" s="138"/>
      <c r="O29" s="138"/>
      <c r="P29" s="138"/>
      <c r="Q29" s="138"/>
      <c r="R29" s="138"/>
      <c r="S29" s="138"/>
      <c r="T29" s="138"/>
      <c r="U29" s="138"/>
      <c r="V29" s="37"/>
      <c r="W29" s="44"/>
      <c r="X29" s="53"/>
      <c r="Z29" s="45"/>
    </row>
    <row r="30" ht="15.75" customHeight="1">
      <c r="A30" s="139"/>
      <c r="B30" s="139" t="s">
        <v>22</v>
      </c>
      <c r="C30" s="139"/>
      <c r="D30" s="106"/>
      <c r="E30" s="106"/>
      <c r="F30" s="106"/>
      <c r="G30" s="106"/>
      <c r="H30" s="106"/>
      <c r="I30" s="106"/>
      <c r="J30" s="109">
        <v>-302.1</v>
      </c>
      <c r="K30" s="109">
        <v>-406.2</v>
      </c>
      <c r="L30" s="109">
        <v>-450.6</v>
      </c>
      <c r="M30" s="109">
        <v>-477.0</v>
      </c>
      <c r="N30" s="109">
        <v>-562.1</v>
      </c>
      <c r="O30" s="140">
        <v>-636.3</v>
      </c>
      <c r="P30" s="141">
        <v>-648.73</v>
      </c>
      <c r="Q30" s="142">
        <f t="shared" ref="Q30:U30" si="18">Q7*Q75</f>
        <v>-671.1782523</v>
      </c>
      <c r="R30" s="142">
        <f t="shared" si="18"/>
        <v>-712.536122</v>
      </c>
      <c r="S30" s="142">
        <f t="shared" si="18"/>
        <v>-758.0583539</v>
      </c>
      <c r="T30" s="142">
        <f t="shared" si="18"/>
        <v>-806.1626738</v>
      </c>
      <c r="U30" s="142">
        <f t="shared" si="18"/>
        <v>-856.9840454</v>
      </c>
      <c r="V30" s="142"/>
      <c r="W30" s="143"/>
      <c r="X30" s="135"/>
      <c r="Z30" s="144"/>
      <c r="AA30" s="145"/>
      <c r="AB30" s="145"/>
      <c r="AC30" s="145"/>
      <c r="AD30" s="145"/>
      <c r="AE30" s="145"/>
      <c r="AF30" s="145"/>
      <c r="AG30" s="145"/>
      <c r="AH30" s="145"/>
      <c r="AI30" s="145"/>
      <c r="AJ30" s="145"/>
      <c r="AK30" s="145"/>
      <c r="AL30" s="145"/>
      <c r="AM30" s="145"/>
      <c r="AN30" s="145"/>
      <c r="AO30" s="145"/>
      <c r="AP30" s="145"/>
      <c r="AQ30" s="145"/>
    </row>
    <row r="31" ht="15.75" customHeight="1">
      <c r="A31" s="9"/>
      <c r="B31" s="9" t="s">
        <v>23</v>
      </c>
      <c r="C31" s="17"/>
      <c r="D31" s="37"/>
      <c r="E31" s="37"/>
      <c r="F31" s="37"/>
      <c r="G31" s="37"/>
      <c r="H31" s="37"/>
      <c r="I31" s="37"/>
      <c r="J31" s="109"/>
      <c r="K31" s="109"/>
      <c r="L31" s="109"/>
      <c r="M31" s="109"/>
      <c r="N31" s="109"/>
      <c r="O31" s="140"/>
      <c r="P31" s="142">
        <f t="shared" ref="P31:U31" si="19">P7*P76</f>
        <v>0</v>
      </c>
      <c r="Q31" s="142">
        <f t="shared" si="19"/>
        <v>0</v>
      </c>
      <c r="R31" s="142">
        <f t="shared" si="19"/>
        <v>0</v>
      </c>
      <c r="S31" s="142">
        <f t="shared" si="19"/>
        <v>0</v>
      </c>
      <c r="T31" s="142">
        <f t="shared" si="19"/>
        <v>0</v>
      </c>
      <c r="U31" s="142">
        <f t="shared" si="19"/>
        <v>0</v>
      </c>
      <c r="V31" s="146"/>
      <c r="W31" s="44"/>
      <c r="X31" s="135"/>
      <c r="Z31" s="45"/>
    </row>
    <row r="32" ht="15.75" customHeight="1">
      <c r="A32" s="9"/>
      <c r="B32" s="9" t="s">
        <v>24</v>
      </c>
      <c r="J32" s="109"/>
      <c r="K32" s="109"/>
      <c r="L32" s="109"/>
      <c r="M32" s="109"/>
      <c r="N32" s="109"/>
      <c r="O32" s="140"/>
      <c r="P32" s="142">
        <f t="shared" ref="P32:U32" si="20">P7*P77</f>
        <v>0</v>
      </c>
      <c r="Q32" s="142">
        <f t="shared" si="20"/>
        <v>0</v>
      </c>
      <c r="R32" s="142">
        <f t="shared" si="20"/>
        <v>0</v>
      </c>
      <c r="S32" s="142">
        <f t="shared" si="20"/>
        <v>0</v>
      </c>
      <c r="T32" s="142">
        <f t="shared" si="20"/>
        <v>0</v>
      </c>
      <c r="U32" s="142">
        <f t="shared" si="20"/>
        <v>0</v>
      </c>
      <c r="V32" s="146"/>
      <c r="W32" s="147"/>
      <c r="X32" s="135"/>
      <c r="Y32" s="135"/>
      <c r="Z32" s="45"/>
    </row>
    <row r="33" ht="15.75" customHeight="1">
      <c r="A33" s="9"/>
      <c r="B33" s="9" t="s">
        <v>25</v>
      </c>
      <c r="J33" s="109">
        <v>-18.0</v>
      </c>
      <c r="K33" s="109"/>
      <c r="L33" s="109"/>
      <c r="M33" s="109">
        <v>-88.7</v>
      </c>
      <c r="N33" s="109">
        <v>-100.4</v>
      </c>
      <c r="O33" s="140">
        <v>-116.2</v>
      </c>
      <c r="P33" s="141">
        <v>-130.27</v>
      </c>
      <c r="Q33" s="142">
        <f t="shared" ref="Q33:U33" si="21">Q7*Q78</f>
        <v>-132.3327889</v>
      </c>
      <c r="R33" s="142">
        <f t="shared" si="21"/>
        <v>-141.3525325</v>
      </c>
      <c r="S33" s="142">
        <f t="shared" si="21"/>
        <v>-151.3153357</v>
      </c>
      <c r="T33" s="142">
        <f t="shared" si="21"/>
        <v>-161.9210379</v>
      </c>
      <c r="U33" s="142">
        <f t="shared" si="21"/>
        <v>-173.2090219</v>
      </c>
      <c r="V33" s="146"/>
      <c r="W33" s="147"/>
      <c r="X33" s="135"/>
      <c r="Z33" s="45"/>
    </row>
    <row r="34" ht="15.75" customHeight="1">
      <c r="A34" s="17"/>
      <c r="B34" s="17" t="s">
        <v>26</v>
      </c>
      <c r="C34" s="17"/>
      <c r="D34" s="37"/>
      <c r="E34" s="37"/>
      <c r="F34" s="37"/>
      <c r="G34" s="37"/>
      <c r="H34" s="37"/>
      <c r="I34" s="37"/>
      <c r="J34" s="109"/>
      <c r="K34" s="109"/>
      <c r="L34" s="109"/>
      <c r="M34" s="109"/>
      <c r="N34" s="109"/>
      <c r="O34" s="140"/>
      <c r="P34" s="142">
        <f t="shared" ref="P34:U34" si="22">P7*P79</f>
        <v>0</v>
      </c>
      <c r="Q34" s="142">
        <f t="shared" si="22"/>
        <v>0</v>
      </c>
      <c r="R34" s="142">
        <f t="shared" si="22"/>
        <v>0</v>
      </c>
      <c r="S34" s="142">
        <f t="shared" si="22"/>
        <v>0</v>
      </c>
      <c r="T34" s="142">
        <f t="shared" si="22"/>
        <v>0</v>
      </c>
      <c r="U34" s="142">
        <f t="shared" si="22"/>
        <v>0</v>
      </c>
      <c r="V34" s="146"/>
      <c r="W34" s="44"/>
      <c r="X34" s="135"/>
      <c r="Z34" s="45"/>
    </row>
    <row r="35" ht="15.75" customHeight="1">
      <c r="A35" s="148"/>
      <c r="B35" s="148" t="s">
        <v>27</v>
      </c>
      <c r="C35" s="148"/>
      <c r="D35" s="149"/>
      <c r="E35" s="149"/>
      <c r="F35" s="149"/>
      <c r="G35" s="149"/>
      <c r="H35" s="149"/>
      <c r="I35" s="149"/>
      <c r="J35" s="150">
        <f t="shared" ref="J35:U35" si="23">SUM(J30:J34)+J27</f>
        <v>196.7</v>
      </c>
      <c r="K35" s="150">
        <f t="shared" si="23"/>
        <v>187.1</v>
      </c>
      <c r="L35" s="150">
        <f t="shared" si="23"/>
        <v>94.2</v>
      </c>
      <c r="M35" s="150">
        <f t="shared" si="23"/>
        <v>167.9</v>
      </c>
      <c r="N35" s="150">
        <f t="shared" si="23"/>
        <v>152.7</v>
      </c>
      <c r="O35" s="150">
        <f t="shared" si="23"/>
        <v>164.9</v>
      </c>
      <c r="P35" s="150">
        <f t="shared" si="23"/>
        <v>164.1</v>
      </c>
      <c r="Q35" s="150">
        <f t="shared" si="23"/>
        <v>154.5226825</v>
      </c>
      <c r="R35" s="150">
        <f t="shared" si="23"/>
        <v>172.3704453</v>
      </c>
      <c r="S35" s="150">
        <f t="shared" si="23"/>
        <v>193.9168693</v>
      </c>
      <c r="T35" s="150">
        <f t="shared" si="23"/>
        <v>217.5645991</v>
      </c>
      <c r="U35" s="150">
        <f t="shared" si="23"/>
        <v>243.4887787</v>
      </c>
      <c r="V35" s="149"/>
      <c r="W35" s="122"/>
      <c r="X35" s="149"/>
      <c r="Z35" s="124"/>
      <c r="AA35" s="125"/>
      <c r="AB35" s="125"/>
      <c r="AC35" s="125"/>
      <c r="AD35" s="125"/>
      <c r="AE35" s="125"/>
      <c r="AF35" s="125"/>
      <c r="AG35" s="125"/>
      <c r="AH35" s="125"/>
      <c r="AI35" s="125"/>
      <c r="AJ35" s="125"/>
      <c r="AK35" s="125"/>
      <c r="AL35" s="125"/>
      <c r="AM35" s="125"/>
      <c r="AN35" s="125"/>
      <c r="AO35" s="125"/>
      <c r="AP35" s="125"/>
      <c r="AQ35" s="125"/>
    </row>
    <row r="36" ht="15.75" customHeight="1">
      <c r="A36" s="17"/>
      <c r="B36" s="17"/>
      <c r="C36" s="17"/>
      <c r="D36" s="37"/>
      <c r="E36" s="37"/>
      <c r="F36" s="37"/>
      <c r="G36" s="37"/>
      <c r="H36" s="37"/>
      <c r="I36" s="37"/>
      <c r="J36" s="18"/>
      <c r="K36" s="151"/>
      <c r="L36" s="151"/>
      <c r="M36" s="151"/>
      <c r="N36" s="151"/>
      <c r="O36" s="151"/>
      <c r="P36" s="151"/>
      <c r="Q36" s="151"/>
      <c r="R36" s="18"/>
      <c r="S36" s="18"/>
      <c r="T36" s="18"/>
      <c r="U36" s="18"/>
      <c r="V36" s="37"/>
      <c r="W36" s="44"/>
      <c r="X36" s="53"/>
      <c r="Z36" s="45"/>
    </row>
    <row r="37" ht="15.75" customHeight="1">
      <c r="A37" s="152"/>
      <c r="B37" s="153" t="s">
        <v>28</v>
      </c>
      <c r="C37" s="154"/>
      <c r="D37" s="155"/>
      <c r="E37" s="155"/>
      <c r="F37" s="155"/>
      <c r="G37" s="155"/>
      <c r="H37" s="155"/>
      <c r="I37" s="155"/>
      <c r="J37" s="156">
        <f t="shared" ref="J37:U37" si="24">J35-J33</f>
        <v>214.7</v>
      </c>
      <c r="K37" s="156">
        <f t="shared" si="24"/>
        <v>187.1</v>
      </c>
      <c r="L37" s="156">
        <f t="shared" si="24"/>
        <v>94.2</v>
      </c>
      <c r="M37" s="156">
        <f t="shared" si="24"/>
        <v>256.6</v>
      </c>
      <c r="N37" s="156">
        <f t="shared" si="24"/>
        <v>253.1</v>
      </c>
      <c r="O37" s="156">
        <f t="shared" si="24"/>
        <v>281.1</v>
      </c>
      <c r="P37" s="156">
        <f t="shared" si="24"/>
        <v>294.37</v>
      </c>
      <c r="Q37" s="156">
        <f t="shared" si="24"/>
        <v>286.8554713</v>
      </c>
      <c r="R37" s="156">
        <f t="shared" si="24"/>
        <v>313.7229778</v>
      </c>
      <c r="S37" s="156">
        <f t="shared" si="24"/>
        <v>345.232205</v>
      </c>
      <c r="T37" s="156">
        <f t="shared" si="24"/>
        <v>379.485637</v>
      </c>
      <c r="U37" s="156">
        <f t="shared" si="24"/>
        <v>416.6978006</v>
      </c>
      <c r="V37" s="157"/>
      <c r="W37" s="84">
        <f>RRI(5,P37,U37)</f>
        <v>0.07197715971</v>
      </c>
      <c r="Y37" s="85">
        <f>RRI(4,Q37,U37)</f>
        <v>0.09784118123</v>
      </c>
      <c r="Z37" s="86"/>
      <c r="AA37" s="125"/>
      <c r="AB37" s="125"/>
      <c r="AC37" s="125"/>
      <c r="AD37" s="125"/>
      <c r="AE37" s="125"/>
      <c r="AF37" s="125"/>
      <c r="AG37" s="125"/>
      <c r="AH37" s="125"/>
      <c r="AI37" s="125"/>
      <c r="AJ37" s="125"/>
      <c r="AK37" s="125"/>
      <c r="AL37" s="125"/>
      <c r="AM37" s="125"/>
      <c r="AN37" s="125"/>
      <c r="AO37" s="125"/>
      <c r="AP37" s="125"/>
      <c r="AQ37" s="125"/>
    </row>
    <row r="38" ht="15.75" customHeight="1">
      <c r="A38" s="131"/>
      <c r="B38" s="131"/>
      <c r="C38" s="131" t="s">
        <v>29</v>
      </c>
      <c r="D38" s="133"/>
      <c r="E38" s="133"/>
      <c r="F38" s="133"/>
      <c r="G38" s="133"/>
      <c r="H38" s="133"/>
      <c r="I38" s="133"/>
      <c r="J38" s="158">
        <f t="shared" ref="J38:U38" si="25">J37/J7</f>
        <v>0.2585189645</v>
      </c>
      <c r="K38" s="158">
        <f t="shared" si="25"/>
        <v>0.1952823296</v>
      </c>
      <c r="L38" s="158">
        <f t="shared" si="25"/>
        <v>0.1042381321</v>
      </c>
      <c r="M38" s="158">
        <f t="shared" si="25"/>
        <v>0.2336125273</v>
      </c>
      <c r="N38" s="158">
        <f t="shared" si="25"/>
        <v>0.2079704191</v>
      </c>
      <c r="O38" s="158">
        <f t="shared" si="25"/>
        <v>0.2107512371</v>
      </c>
      <c r="P38" s="158">
        <f t="shared" si="25"/>
        <v>0.2183105903</v>
      </c>
      <c r="Q38" s="158">
        <f t="shared" si="25"/>
        <v>0.2094215366</v>
      </c>
      <c r="R38" s="158">
        <f t="shared" si="25"/>
        <v>0.2144215366</v>
      </c>
      <c r="S38" s="158">
        <f t="shared" si="25"/>
        <v>0.2204215366</v>
      </c>
      <c r="T38" s="158">
        <f t="shared" si="25"/>
        <v>0.2264215366</v>
      </c>
      <c r="U38" s="158">
        <f t="shared" si="25"/>
        <v>0.2324215366</v>
      </c>
      <c r="V38" s="135"/>
      <c r="W38" s="136"/>
      <c r="X38" s="53"/>
      <c r="Z38" s="137"/>
      <c r="AA38" s="87"/>
      <c r="AB38" s="87"/>
      <c r="AC38" s="87"/>
      <c r="AD38" s="87"/>
      <c r="AE38" s="87"/>
      <c r="AF38" s="87"/>
      <c r="AG38" s="87"/>
      <c r="AH38" s="87"/>
      <c r="AI38" s="87"/>
      <c r="AJ38" s="87"/>
      <c r="AK38" s="87"/>
      <c r="AL38" s="87"/>
      <c r="AM38" s="87"/>
      <c r="AN38" s="87"/>
      <c r="AO38" s="87"/>
      <c r="AP38" s="87"/>
      <c r="AQ38" s="87"/>
    </row>
    <row r="39" ht="15.75" customHeight="1">
      <c r="A39" s="17"/>
      <c r="B39" s="17"/>
      <c r="C39" s="17"/>
      <c r="D39" s="37"/>
      <c r="E39" s="37"/>
      <c r="F39" s="37"/>
      <c r="G39" s="37"/>
      <c r="H39" s="37"/>
      <c r="I39" s="37"/>
      <c r="J39" s="18"/>
      <c r="K39" s="18"/>
      <c r="L39" s="18"/>
      <c r="M39" s="18"/>
      <c r="N39" s="18"/>
      <c r="O39" s="18"/>
      <c r="P39" s="18"/>
      <c r="Q39" s="18"/>
      <c r="R39" s="18"/>
      <c r="S39" s="18"/>
      <c r="T39" s="18"/>
      <c r="U39" s="18"/>
      <c r="V39" s="37"/>
      <c r="W39" s="44"/>
      <c r="X39" s="41"/>
      <c r="Z39" s="45"/>
    </row>
    <row r="40" ht="15.0" customHeight="1">
      <c r="A40" s="152"/>
      <c r="B40" s="152" t="s">
        <v>30</v>
      </c>
      <c r="C40" s="159"/>
      <c r="D40" s="160"/>
      <c r="E40" s="160"/>
      <c r="F40" s="160"/>
      <c r="G40" s="160"/>
      <c r="H40" s="160"/>
      <c r="I40" s="160"/>
      <c r="J40" s="161">
        <f t="shared" ref="J40:U40" si="26">J35</f>
        <v>196.7</v>
      </c>
      <c r="K40" s="161">
        <f t="shared" si="26"/>
        <v>187.1</v>
      </c>
      <c r="L40" s="161">
        <f t="shared" si="26"/>
        <v>94.2</v>
      </c>
      <c r="M40" s="161">
        <f t="shared" si="26"/>
        <v>167.9</v>
      </c>
      <c r="N40" s="161">
        <f t="shared" si="26"/>
        <v>152.7</v>
      </c>
      <c r="O40" s="161">
        <f t="shared" si="26"/>
        <v>164.9</v>
      </c>
      <c r="P40" s="161">
        <f t="shared" si="26"/>
        <v>164.1</v>
      </c>
      <c r="Q40" s="161">
        <f t="shared" si="26"/>
        <v>154.5226825</v>
      </c>
      <c r="R40" s="161">
        <f t="shared" si="26"/>
        <v>172.3704453</v>
      </c>
      <c r="S40" s="161">
        <f t="shared" si="26"/>
        <v>193.9168693</v>
      </c>
      <c r="T40" s="161">
        <f t="shared" si="26"/>
        <v>217.5645991</v>
      </c>
      <c r="U40" s="161">
        <f t="shared" si="26"/>
        <v>243.4887787</v>
      </c>
      <c r="V40" s="160"/>
      <c r="W40" s="84">
        <f>RRI(5,P40,U40)</f>
        <v>0.08211663678</v>
      </c>
      <c r="Y40" s="85">
        <f>RRI(4,Q40,U40)</f>
        <v>0.1203963315</v>
      </c>
      <c r="Z40" s="86"/>
      <c r="AA40" s="125"/>
      <c r="AB40" s="125"/>
      <c r="AC40" s="125"/>
      <c r="AD40" s="125"/>
      <c r="AE40" s="125"/>
      <c r="AF40" s="125"/>
      <c r="AG40" s="125"/>
      <c r="AH40" s="125"/>
      <c r="AI40" s="125"/>
      <c r="AJ40" s="125"/>
      <c r="AK40" s="125"/>
      <c r="AL40" s="125"/>
      <c r="AM40" s="125"/>
      <c r="AN40" s="125"/>
      <c r="AO40" s="125"/>
      <c r="AP40" s="125"/>
      <c r="AQ40" s="125"/>
    </row>
    <row r="41" ht="15.75" customHeight="1">
      <c r="A41" s="131"/>
      <c r="B41" s="162"/>
      <c r="C41" s="163" t="s">
        <v>29</v>
      </c>
      <c r="D41" s="164"/>
      <c r="E41" s="164"/>
      <c r="F41" s="164"/>
      <c r="G41" s="164"/>
      <c r="H41" s="164"/>
      <c r="I41" s="164"/>
      <c r="J41" s="165">
        <f t="shared" ref="J41:U41" si="27">J40/J7</f>
        <v>0.2368452739</v>
      </c>
      <c r="K41" s="165">
        <f t="shared" si="27"/>
        <v>0.1952823296</v>
      </c>
      <c r="L41" s="165">
        <f t="shared" si="27"/>
        <v>0.1042381321</v>
      </c>
      <c r="M41" s="165">
        <f t="shared" si="27"/>
        <v>0.1528587036</v>
      </c>
      <c r="N41" s="165">
        <f t="shared" si="27"/>
        <v>0.1254724733</v>
      </c>
      <c r="O41" s="165">
        <f t="shared" si="27"/>
        <v>0.1236317289</v>
      </c>
      <c r="P41" s="165">
        <f t="shared" si="27"/>
        <v>0.1216997923</v>
      </c>
      <c r="Q41" s="165">
        <f t="shared" si="27"/>
        <v>0.1128107387</v>
      </c>
      <c r="R41" s="165">
        <f t="shared" si="27"/>
        <v>0.1178107387</v>
      </c>
      <c r="S41" s="165">
        <f t="shared" si="27"/>
        <v>0.1238107387</v>
      </c>
      <c r="T41" s="165">
        <f t="shared" si="27"/>
        <v>0.1298107387</v>
      </c>
      <c r="U41" s="165">
        <f t="shared" si="27"/>
        <v>0.1358107387</v>
      </c>
      <c r="V41" s="165"/>
      <c r="W41" s="136"/>
      <c r="X41" s="41"/>
      <c r="Z41" s="137"/>
      <c r="AA41" s="87"/>
      <c r="AB41" s="87"/>
      <c r="AC41" s="87"/>
      <c r="AD41" s="87"/>
      <c r="AE41" s="87"/>
      <c r="AF41" s="87"/>
      <c r="AG41" s="87"/>
      <c r="AH41" s="87"/>
      <c r="AI41" s="87"/>
      <c r="AJ41" s="87"/>
      <c r="AK41" s="87"/>
      <c r="AL41" s="87"/>
      <c r="AM41" s="87"/>
      <c r="AN41" s="87"/>
      <c r="AO41" s="87"/>
      <c r="AP41" s="87"/>
      <c r="AQ41" s="87"/>
    </row>
    <row r="42" ht="15.75" customHeight="1">
      <c r="A42" s="17"/>
      <c r="B42" s="17"/>
      <c r="C42" s="17" t="s">
        <v>15</v>
      </c>
      <c r="D42" s="37"/>
      <c r="E42" s="37"/>
      <c r="F42" s="37"/>
      <c r="G42" s="37"/>
      <c r="H42" s="37"/>
      <c r="I42" s="37"/>
      <c r="J42" s="38"/>
      <c r="K42" s="38">
        <f t="shared" ref="K42:U42" si="28">K40/J40-1</f>
        <v>-0.04880528724</v>
      </c>
      <c r="L42" s="38">
        <f t="shared" si="28"/>
        <v>-0.496525922</v>
      </c>
      <c r="M42" s="38">
        <f t="shared" si="28"/>
        <v>0.7823779193</v>
      </c>
      <c r="N42" s="38">
        <f t="shared" si="28"/>
        <v>-0.09053007743</v>
      </c>
      <c r="O42" s="38">
        <f t="shared" si="28"/>
        <v>0.07989521938</v>
      </c>
      <c r="P42" s="38">
        <f t="shared" si="28"/>
        <v>-0.004851425106</v>
      </c>
      <c r="Q42" s="38">
        <f t="shared" si="28"/>
        <v>-0.05836269069</v>
      </c>
      <c r="R42" s="38">
        <f t="shared" si="28"/>
        <v>0.1155025433</v>
      </c>
      <c r="S42" s="38">
        <f t="shared" si="28"/>
        <v>0.1250006866</v>
      </c>
      <c r="T42" s="38">
        <f t="shared" si="28"/>
        <v>0.1219477702</v>
      </c>
      <c r="U42" s="38">
        <f t="shared" si="28"/>
        <v>0.1191562401</v>
      </c>
      <c r="V42" s="37"/>
      <c r="W42" s="44"/>
      <c r="X42" s="41"/>
      <c r="Z42" s="45"/>
    </row>
    <row r="43" ht="15.75" customHeight="1">
      <c r="A43" s="17"/>
      <c r="B43" s="17"/>
      <c r="C43" s="17"/>
      <c r="D43" s="37"/>
      <c r="E43" s="37"/>
      <c r="F43" s="37"/>
      <c r="G43" s="37"/>
      <c r="H43" s="37"/>
      <c r="I43" s="37"/>
      <c r="J43" s="166"/>
      <c r="K43" s="167"/>
      <c r="L43" s="168"/>
      <c r="M43" s="168"/>
      <c r="N43" s="168"/>
      <c r="O43" s="169"/>
      <c r="P43" s="169"/>
      <c r="Q43" s="169"/>
      <c r="R43" s="169"/>
      <c r="S43" s="169"/>
      <c r="T43" s="169"/>
      <c r="U43" s="169"/>
      <c r="V43" s="170"/>
      <c r="W43" s="44"/>
      <c r="X43" s="41"/>
      <c r="Z43" s="45"/>
    </row>
    <row r="44" ht="15.75" customHeight="1">
      <c r="A44" s="118"/>
      <c r="B44" s="118" t="s">
        <v>31</v>
      </c>
      <c r="C44" s="118"/>
      <c r="D44" s="119"/>
      <c r="E44" s="119"/>
      <c r="F44" s="119"/>
      <c r="G44" s="119"/>
      <c r="H44" s="119"/>
      <c r="I44" s="119"/>
      <c r="J44" s="109">
        <v>-14.1</v>
      </c>
      <c r="K44" s="109">
        <v>-21.0</v>
      </c>
      <c r="L44" s="109">
        <v>-27.2</v>
      </c>
      <c r="M44" s="109">
        <v>-28.7</v>
      </c>
      <c r="N44" s="109">
        <v>-32.1</v>
      </c>
      <c r="O44" s="140">
        <v>-41.4</v>
      </c>
      <c r="P44" s="171">
        <v>-40.1</v>
      </c>
      <c r="Q44" s="172">
        <f>Q104*Q86</f>
        <v>-37.66674757</v>
      </c>
      <c r="R44" s="172">
        <f t="shared" ref="R44:U44" si="29">((R104+Q104)/2)*-0.09</f>
        <v>-33.705</v>
      </c>
      <c r="S44" s="172">
        <f t="shared" si="29"/>
        <v>-31.455</v>
      </c>
      <c r="T44" s="172">
        <f t="shared" si="29"/>
        <v>-29.205</v>
      </c>
      <c r="U44" s="172">
        <f t="shared" si="29"/>
        <v>-26.955</v>
      </c>
      <c r="V44" s="172"/>
      <c r="W44" s="122"/>
      <c r="X44" s="123"/>
      <c r="Z44" s="124"/>
      <c r="AA44" s="125"/>
      <c r="AB44" s="125"/>
      <c r="AC44" s="125"/>
      <c r="AD44" s="125"/>
      <c r="AE44" s="125"/>
      <c r="AF44" s="125"/>
      <c r="AG44" s="125"/>
      <c r="AH44" s="125"/>
      <c r="AI44" s="125"/>
      <c r="AJ44" s="125"/>
      <c r="AK44" s="125"/>
      <c r="AL44" s="125"/>
      <c r="AM44" s="125"/>
      <c r="AN44" s="125"/>
      <c r="AO44" s="125"/>
      <c r="AP44" s="125"/>
      <c r="AQ44" s="125"/>
    </row>
    <row r="45" ht="15.75" customHeight="1">
      <c r="A45" s="118"/>
      <c r="B45" s="118" t="s">
        <v>16</v>
      </c>
      <c r="C45" s="118"/>
      <c r="D45" s="119"/>
      <c r="E45" s="119"/>
      <c r="F45" s="119"/>
      <c r="G45" s="119"/>
      <c r="H45" s="119"/>
      <c r="I45" s="119"/>
      <c r="J45" s="109">
        <v>-0.6</v>
      </c>
      <c r="K45" s="109">
        <v>-0.8</v>
      </c>
      <c r="L45" s="173">
        <v>-1.6</v>
      </c>
      <c r="M45" s="173">
        <v>-4.0</v>
      </c>
      <c r="N45" s="173">
        <v>-21.3</v>
      </c>
      <c r="O45" s="173">
        <v>-4.2</v>
      </c>
      <c r="P45" s="174">
        <v>-12.0</v>
      </c>
      <c r="Q45" s="172">
        <f t="shared" ref="Q45:U45" si="30">Q7*Q82</f>
        <v>-4.313207713</v>
      </c>
      <c r="R45" s="172">
        <f t="shared" si="30"/>
        <v>-4.607194021</v>
      </c>
      <c r="S45" s="172">
        <f t="shared" si="30"/>
        <v>-4.931918074</v>
      </c>
      <c r="T45" s="172">
        <f t="shared" si="30"/>
        <v>-5.277596547</v>
      </c>
      <c r="U45" s="172">
        <f t="shared" si="30"/>
        <v>-5.645513073</v>
      </c>
      <c r="V45" s="175"/>
      <c r="W45" s="122"/>
      <c r="X45" s="123"/>
      <c r="Z45" s="124"/>
      <c r="AA45" s="125"/>
      <c r="AB45" s="125"/>
      <c r="AC45" s="125"/>
      <c r="AD45" s="125"/>
      <c r="AE45" s="125"/>
      <c r="AF45" s="125"/>
      <c r="AG45" s="125"/>
      <c r="AH45" s="125"/>
      <c r="AI45" s="125"/>
      <c r="AJ45" s="125"/>
      <c r="AK45" s="125"/>
      <c r="AL45" s="125"/>
      <c r="AM45" s="125"/>
      <c r="AN45" s="125"/>
      <c r="AO45" s="125"/>
      <c r="AP45" s="125"/>
      <c r="AQ45" s="125"/>
    </row>
    <row r="46" ht="15.75" customHeight="1">
      <c r="A46" s="118"/>
      <c r="B46" s="118" t="s">
        <v>32</v>
      </c>
      <c r="C46" s="118"/>
      <c r="D46" s="119"/>
      <c r="E46" s="119"/>
      <c r="F46" s="119"/>
      <c r="G46" s="119"/>
      <c r="H46" s="119"/>
      <c r="I46" s="119"/>
      <c r="J46" s="109">
        <v>0.5</v>
      </c>
      <c r="K46" s="109">
        <v>0.4</v>
      </c>
      <c r="L46" s="173">
        <v>0.7</v>
      </c>
      <c r="M46" s="173">
        <v>0.4</v>
      </c>
      <c r="N46" s="173">
        <v>0.9</v>
      </c>
      <c r="O46" s="173">
        <v>1.3</v>
      </c>
      <c r="P46" s="172"/>
      <c r="Q46" s="172">
        <f t="shared" ref="Q46:U46" si="31">P93*Q87</f>
        <v>6.688</v>
      </c>
      <c r="R46" s="172">
        <f t="shared" si="31"/>
        <v>5.905545962</v>
      </c>
      <c r="S46" s="172">
        <f t="shared" si="31"/>
        <v>6.8329742</v>
      </c>
      <c r="T46" s="172">
        <f t="shared" si="31"/>
        <v>8.055043961</v>
      </c>
      <c r="U46" s="172">
        <f t="shared" si="31"/>
        <v>9.612273034</v>
      </c>
      <c r="V46" s="175"/>
      <c r="W46" s="122"/>
      <c r="X46" s="123"/>
      <c r="Z46" s="124"/>
      <c r="AA46" s="125"/>
      <c r="AB46" s="125"/>
      <c r="AC46" s="125"/>
      <c r="AD46" s="125"/>
      <c r="AE46" s="125"/>
      <c r="AF46" s="125"/>
      <c r="AG46" s="125"/>
      <c r="AH46" s="125"/>
      <c r="AI46" s="125"/>
      <c r="AJ46" s="125"/>
      <c r="AK46" s="125"/>
      <c r="AL46" s="125"/>
      <c r="AM46" s="125"/>
      <c r="AN46" s="125"/>
      <c r="AO46" s="125"/>
      <c r="AP46" s="125"/>
      <c r="AQ46" s="125"/>
    </row>
    <row r="47" ht="15.75" customHeight="1">
      <c r="A47" s="176"/>
      <c r="B47" s="176" t="s">
        <v>33</v>
      </c>
      <c r="C47" s="176"/>
      <c r="D47" s="123"/>
      <c r="E47" s="123"/>
      <c r="F47" s="123"/>
      <c r="G47" s="123"/>
      <c r="H47" s="123"/>
      <c r="I47" s="123"/>
      <c r="J47" s="177">
        <f t="shared" ref="J47:U47" si="32">J40+J44+J46+J45</f>
        <v>182.5</v>
      </c>
      <c r="K47" s="177">
        <f t="shared" si="32"/>
        <v>165.7</v>
      </c>
      <c r="L47" s="177">
        <f t="shared" si="32"/>
        <v>66.1</v>
      </c>
      <c r="M47" s="177">
        <f t="shared" si="32"/>
        <v>135.6</v>
      </c>
      <c r="N47" s="177">
        <f t="shared" si="32"/>
        <v>100.2</v>
      </c>
      <c r="O47" s="177">
        <f t="shared" si="32"/>
        <v>120.6</v>
      </c>
      <c r="P47" s="177">
        <f t="shared" si="32"/>
        <v>112</v>
      </c>
      <c r="Q47" s="177">
        <f t="shared" si="32"/>
        <v>119.2307272</v>
      </c>
      <c r="R47" s="177">
        <f t="shared" si="32"/>
        <v>139.9637972</v>
      </c>
      <c r="S47" s="177">
        <f t="shared" si="32"/>
        <v>164.3629254</v>
      </c>
      <c r="T47" s="177">
        <f t="shared" si="32"/>
        <v>191.1370465</v>
      </c>
      <c r="U47" s="177">
        <f t="shared" si="32"/>
        <v>220.5005387</v>
      </c>
      <c r="V47" s="123"/>
      <c r="W47" s="122"/>
      <c r="X47" s="149"/>
      <c r="Z47" s="124"/>
      <c r="AA47" s="125"/>
      <c r="AB47" s="125"/>
      <c r="AC47" s="125"/>
      <c r="AD47" s="125"/>
      <c r="AE47" s="125"/>
      <c r="AF47" s="125"/>
      <c r="AG47" s="125"/>
      <c r="AH47" s="125"/>
      <c r="AI47" s="125"/>
      <c r="AJ47" s="125"/>
      <c r="AK47" s="125"/>
      <c r="AL47" s="125"/>
      <c r="AM47" s="125"/>
      <c r="AN47" s="125"/>
      <c r="AO47" s="125"/>
      <c r="AP47" s="125"/>
      <c r="AQ47" s="125"/>
    </row>
    <row r="48" ht="15.75" customHeight="1">
      <c r="A48" s="118"/>
      <c r="B48" s="118"/>
      <c r="C48" s="118"/>
      <c r="D48" s="119"/>
      <c r="E48" s="119"/>
      <c r="F48" s="119"/>
      <c r="G48" s="119"/>
      <c r="H48" s="119"/>
      <c r="I48" s="119"/>
      <c r="J48" s="121"/>
      <c r="K48" s="121"/>
      <c r="L48" s="121"/>
      <c r="M48" s="121"/>
      <c r="N48" s="121"/>
      <c r="O48" s="121"/>
      <c r="P48" s="121"/>
      <c r="Q48" s="121"/>
      <c r="R48" s="121"/>
      <c r="S48" s="121"/>
      <c r="T48" s="121"/>
      <c r="U48" s="121"/>
      <c r="V48" s="119"/>
      <c r="W48" s="122"/>
      <c r="X48" s="149"/>
      <c r="Z48" s="124"/>
      <c r="AA48" s="125"/>
      <c r="AB48" s="125"/>
      <c r="AC48" s="125"/>
      <c r="AD48" s="125"/>
      <c r="AE48" s="125"/>
      <c r="AF48" s="125"/>
      <c r="AG48" s="125"/>
      <c r="AH48" s="125"/>
      <c r="AI48" s="125"/>
      <c r="AJ48" s="125"/>
      <c r="AK48" s="125"/>
      <c r="AL48" s="125"/>
      <c r="AM48" s="125"/>
      <c r="AN48" s="125"/>
      <c r="AO48" s="125"/>
      <c r="AP48" s="125"/>
      <c r="AQ48" s="125"/>
    </row>
    <row r="49" ht="15.75" customHeight="1">
      <c r="A49" s="118"/>
      <c r="B49" s="118" t="s">
        <v>34</v>
      </c>
      <c r="C49" s="118"/>
      <c r="D49" s="119"/>
      <c r="E49" s="119"/>
      <c r="F49" s="119"/>
      <c r="G49" s="119"/>
      <c r="H49" s="119"/>
      <c r="I49" s="119"/>
      <c r="J49" s="178">
        <v>0.0</v>
      </c>
      <c r="K49" s="178">
        <v>-7.0</v>
      </c>
      <c r="L49" s="178">
        <v>20.0</v>
      </c>
      <c r="M49" s="178">
        <v>-17.9</v>
      </c>
      <c r="N49" s="178">
        <v>-6.7</v>
      </c>
      <c r="O49" s="179">
        <v>-44.9</v>
      </c>
      <c r="P49" s="180">
        <v>16.1</v>
      </c>
      <c r="Q49" s="179"/>
      <c r="R49" s="179"/>
      <c r="S49" s="179"/>
      <c r="T49" s="179"/>
      <c r="U49" s="179"/>
      <c r="V49" s="179"/>
      <c r="W49" s="181"/>
      <c r="X49" s="149"/>
      <c r="Z49" s="124"/>
      <c r="AA49" s="125"/>
      <c r="AB49" s="125"/>
      <c r="AC49" s="125"/>
      <c r="AD49" s="125"/>
      <c r="AE49" s="125"/>
      <c r="AF49" s="125"/>
      <c r="AG49" s="125"/>
      <c r="AH49" s="125"/>
      <c r="AI49" s="125"/>
      <c r="AJ49" s="125"/>
      <c r="AK49" s="125"/>
      <c r="AL49" s="125"/>
      <c r="AM49" s="125"/>
      <c r="AN49" s="125"/>
      <c r="AO49" s="125"/>
      <c r="AP49" s="125"/>
      <c r="AQ49" s="125"/>
    </row>
    <row r="50" ht="15.75" customHeight="1">
      <c r="A50" s="176"/>
      <c r="B50" s="176" t="s">
        <v>35</v>
      </c>
      <c r="C50" s="176"/>
      <c r="D50" s="123"/>
      <c r="E50" s="123"/>
      <c r="F50" s="123"/>
      <c r="G50" s="123"/>
      <c r="H50" s="123"/>
      <c r="I50" s="123"/>
      <c r="J50" s="177">
        <f t="shared" ref="J50:U50" si="33">J47+J49</f>
        <v>182.5</v>
      </c>
      <c r="K50" s="177">
        <f t="shared" si="33"/>
        <v>158.7</v>
      </c>
      <c r="L50" s="177">
        <f t="shared" si="33"/>
        <v>86.1</v>
      </c>
      <c r="M50" s="177">
        <f t="shared" si="33"/>
        <v>117.7</v>
      </c>
      <c r="N50" s="177">
        <f t="shared" si="33"/>
        <v>93.5</v>
      </c>
      <c r="O50" s="177">
        <f t="shared" si="33"/>
        <v>75.7</v>
      </c>
      <c r="P50" s="177">
        <f t="shared" si="33"/>
        <v>128.1</v>
      </c>
      <c r="Q50" s="177">
        <f t="shared" si="33"/>
        <v>119.2307272</v>
      </c>
      <c r="R50" s="177">
        <f t="shared" si="33"/>
        <v>139.9637972</v>
      </c>
      <c r="S50" s="177">
        <f t="shared" si="33"/>
        <v>164.3629254</v>
      </c>
      <c r="T50" s="177">
        <f t="shared" si="33"/>
        <v>191.1370465</v>
      </c>
      <c r="U50" s="177">
        <f t="shared" si="33"/>
        <v>220.5005387</v>
      </c>
      <c r="V50" s="123"/>
      <c r="W50" s="122"/>
      <c r="X50" s="149"/>
      <c r="Z50" s="124"/>
      <c r="AA50" s="125"/>
      <c r="AB50" s="125"/>
      <c r="AC50" s="125"/>
      <c r="AD50" s="125"/>
      <c r="AE50" s="125"/>
      <c r="AF50" s="125"/>
      <c r="AG50" s="125"/>
      <c r="AH50" s="125"/>
      <c r="AI50" s="125"/>
      <c r="AJ50" s="125"/>
      <c r="AK50" s="125"/>
      <c r="AL50" s="125"/>
      <c r="AM50" s="125"/>
      <c r="AN50" s="125"/>
      <c r="AO50" s="125"/>
      <c r="AP50" s="125"/>
      <c r="AQ50" s="125"/>
    </row>
    <row r="51" ht="15.75" customHeight="1">
      <c r="A51" s="118"/>
      <c r="B51" s="118"/>
      <c r="C51" s="118"/>
      <c r="D51" s="119"/>
      <c r="E51" s="119"/>
      <c r="F51" s="119"/>
      <c r="G51" s="119"/>
      <c r="H51" s="119"/>
      <c r="I51" s="119"/>
      <c r="J51" s="121"/>
      <c r="K51" s="121"/>
      <c r="L51" s="121"/>
      <c r="M51" s="121"/>
      <c r="N51" s="121"/>
      <c r="O51" s="121"/>
      <c r="P51" s="121"/>
      <c r="Q51" s="121"/>
      <c r="R51" s="121"/>
      <c r="S51" s="121"/>
      <c r="T51" s="121"/>
      <c r="U51" s="121"/>
      <c r="V51" s="119"/>
      <c r="W51" s="122"/>
      <c r="X51" s="149"/>
      <c r="Z51" s="124"/>
      <c r="AA51" s="125"/>
      <c r="AB51" s="125"/>
      <c r="AC51" s="125"/>
      <c r="AD51" s="125"/>
      <c r="AE51" s="125"/>
      <c r="AF51" s="125"/>
      <c r="AG51" s="125"/>
      <c r="AH51" s="125"/>
      <c r="AI51" s="125"/>
      <c r="AJ51" s="125"/>
      <c r="AK51" s="125"/>
      <c r="AL51" s="125"/>
      <c r="AM51" s="125"/>
      <c r="AN51" s="125"/>
      <c r="AO51" s="125"/>
      <c r="AP51" s="125"/>
      <c r="AQ51" s="125"/>
    </row>
    <row r="52" ht="15.75" customHeight="1">
      <c r="A52" s="182"/>
      <c r="B52" s="182" t="s">
        <v>36</v>
      </c>
      <c r="C52" s="182"/>
      <c r="D52" s="183"/>
      <c r="E52" s="183"/>
      <c r="F52" s="183"/>
      <c r="G52" s="183"/>
      <c r="H52" s="183"/>
      <c r="I52" s="183"/>
      <c r="J52" s="109">
        <v>-38.9</v>
      </c>
      <c r="K52" s="109">
        <v>-10.7</v>
      </c>
      <c r="L52" s="109">
        <v>-15.8</v>
      </c>
      <c r="M52" s="109">
        <v>-23.1</v>
      </c>
      <c r="N52" s="109">
        <v>-24.6</v>
      </c>
      <c r="O52" s="184">
        <v>-17.6</v>
      </c>
      <c r="P52" s="185">
        <v>-24.5</v>
      </c>
      <c r="Q52" s="179">
        <f t="shared" ref="Q52:U52" si="34">Q50*Q81</f>
        <v>-22.80369099</v>
      </c>
      <c r="R52" s="179">
        <f t="shared" si="34"/>
        <v>-26.76903226</v>
      </c>
      <c r="S52" s="179">
        <f t="shared" si="34"/>
        <v>-31.43553218</v>
      </c>
      <c r="T52" s="179">
        <f t="shared" si="34"/>
        <v>-36.55626573</v>
      </c>
      <c r="U52" s="179">
        <f t="shared" si="34"/>
        <v>-42.17223417</v>
      </c>
      <c r="V52" s="186"/>
      <c r="W52" s="122"/>
      <c r="X52" s="149"/>
      <c r="Z52" s="124"/>
      <c r="AA52" s="125"/>
      <c r="AB52" s="125"/>
      <c r="AC52" s="125"/>
      <c r="AD52" s="125"/>
      <c r="AE52" s="125"/>
      <c r="AF52" s="125"/>
      <c r="AG52" s="125"/>
      <c r="AH52" s="125"/>
      <c r="AI52" s="125"/>
      <c r="AJ52" s="125"/>
      <c r="AK52" s="125"/>
      <c r="AL52" s="125"/>
      <c r="AM52" s="125"/>
      <c r="AN52" s="125"/>
      <c r="AO52" s="125"/>
      <c r="AP52" s="125"/>
      <c r="AQ52" s="125"/>
    </row>
    <row r="53" ht="15.75" customHeight="1">
      <c r="A53" s="176"/>
      <c r="B53" s="176" t="s">
        <v>37</v>
      </c>
      <c r="C53" s="176"/>
      <c r="D53" s="123"/>
      <c r="E53" s="123"/>
      <c r="F53" s="123"/>
      <c r="G53" s="123"/>
      <c r="H53" s="123"/>
      <c r="I53" s="123"/>
      <c r="J53" s="177">
        <f t="shared" ref="J53:U53" si="35">J50+J52</f>
        <v>143.6</v>
      </c>
      <c r="K53" s="177">
        <f t="shared" si="35"/>
        <v>148</v>
      </c>
      <c r="L53" s="177">
        <f t="shared" si="35"/>
        <v>70.3</v>
      </c>
      <c r="M53" s="177">
        <f t="shared" si="35"/>
        <v>94.6</v>
      </c>
      <c r="N53" s="177">
        <f t="shared" si="35"/>
        <v>68.9</v>
      </c>
      <c r="O53" s="177">
        <f t="shared" si="35"/>
        <v>58.1</v>
      </c>
      <c r="P53" s="177">
        <f t="shared" si="35"/>
        <v>103.6</v>
      </c>
      <c r="Q53" s="177">
        <f t="shared" si="35"/>
        <v>96.42703618</v>
      </c>
      <c r="R53" s="177">
        <f t="shared" si="35"/>
        <v>113.194765</v>
      </c>
      <c r="S53" s="177">
        <f t="shared" si="35"/>
        <v>132.9273932</v>
      </c>
      <c r="T53" s="177">
        <f t="shared" si="35"/>
        <v>154.5807808</v>
      </c>
      <c r="U53" s="177">
        <f t="shared" si="35"/>
        <v>178.3283045</v>
      </c>
      <c r="V53" s="123"/>
      <c r="W53" s="122"/>
      <c r="X53" s="149"/>
      <c r="Z53" s="124"/>
      <c r="AA53" s="125"/>
      <c r="AB53" s="125"/>
      <c r="AC53" s="125"/>
      <c r="AD53" s="125"/>
      <c r="AE53" s="125"/>
      <c r="AF53" s="125"/>
      <c r="AG53" s="125"/>
      <c r="AH53" s="125"/>
      <c r="AI53" s="125"/>
      <c r="AJ53" s="125"/>
      <c r="AK53" s="125"/>
      <c r="AL53" s="125"/>
      <c r="AM53" s="125"/>
      <c r="AN53" s="125"/>
      <c r="AO53" s="125"/>
      <c r="AP53" s="125"/>
      <c r="AQ53" s="125"/>
    </row>
    <row r="54" ht="15.75" customHeight="1">
      <c r="A54" s="17"/>
      <c r="B54" s="17"/>
      <c r="C54" s="17"/>
      <c r="D54" s="37"/>
      <c r="E54" s="37"/>
      <c r="F54" s="37"/>
      <c r="G54" s="37"/>
      <c r="H54" s="37"/>
      <c r="I54" s="37"/>
      <c r="J54" s="18"/>
      <c r="K54" s="18"/>
      <c r="L54" s="18"/>
      <c r="M54" s="18"/>
      <c r="N54" s="18"/>
      <c r="O54" s="18"/>
      <c r="P54" s="18"/>
      <c r="Q54" s="18"/>
      <c r="R54" s="18"/>
      <c r="S54" s="18"/>
      <c r="T54" s="18"/>
      <c r="U54" s="18"/>
      <c r="V54" s="37"/>
      <c r="W54" s="44"/>
      <c r="X54" s="53"/>
      <c r="Z54" s="45"/>
    </row>
    <row r="55" ht="15.75" customHeight="1">
      <c r="A55" s="17"/>
      <c r="B55" s="17" t="s">
        <v>38</v>
      </c>
      <c r="C55" s="17"/>
      <c r="D55" s="37"/>
      <c r="E55" s="37"/>
      <c r="F55" s="37"/>
      <c r="G55" s="37"/>
      <c r="H55" s="37"/>
      <c r="I55" s="37"/>
      <c r="J55" s="166"/>
      <c r="K55" s="166"/>
      <c r="L55" s="166"/>
      <c r="M55" s="166"/>
      <c r="N55" s="166"/>
      <c r="O55" s="166"/>
      <c r="P55" s="166"/>
      <c r="Q55" s="166"/>
      <c r="R55" s="166"/>
      <c r="S55" s="166"/>
      <c r="T55" s="166"/>
      <c r="U55" s="166"/>
      <c r="V55" s="187"/>
      <c r="W55" s="44"/>
      <c r="X55" s="53"/>
      <c r="Z55" s="45"/>
    </row>
    <row r="56" ht="15.75" customHeight="1">
      <c r="A56" s="17"/>
      <c r="B56" s="17" t="s">
        <v>39</v>
      </c>
      <c r="C56" s="17"/>
      <c r="D56" s="37"/>
      <c r="E56" s="37"/>
      <c r="F56" s="37"/>
      <c r="G56" s="37"/>
      <c r="H56" s="37"/>
      <c r="I56" s="37"/>
      <c r="J56" s="166"/>
      <c r="K56" s="188"/>
      <c r="L56" s="188"/>
      <c r="M56" s="188"/>
      <c r="N56" s="188"/>
      <c r="O56" s="188"/>
      <c r="P56" s="188"/>
      <c r="Q56" s="188"/>
      <c r="R56" s="188"/>
      <c r="S56" s="188"/>
      <c r="T56" s="188"/>
      <c r="U56" s="188"/>
      <c r="V56" s="187"/>
      <c r="W56" s="44"/>
      <c r="X56" s="53"/>
      <c r="Z56" s="45"/>
    </row>
    <row r="57" ht="15.75" customHeight="1">
      <c r="A57" s="148"/>
      <c r="B57" s="148" t="s">
        <v>40</v>
      </c>
      <c r="C57" s="148"/>
      <c r="D57" s="149"/>
      <c r="E57" s="149"/>
      <c r="F57" s="149"/>
      <c r="G57" s="149"/>
      <c r="H57" s="149"/>
      <c r="I57" s="149"/>
      <c r="J57" s="150">
        <f t="shared" ref="J57:U57" si="36">J53+J55+J56</f>
        <v>143.6</v>
      </c>
      <c r="K57" s="150">
        <f t="shared" si="36"/>
        <v>148</v>
      </c>
      <c r="L57" s="150">
        <f t="shared" si="36"/>
        <v>70.3</v>
      </c>
      <c r="M57" s="150">
        <f t="shared" si="36"/>
        <v>94.6</v>
      </c>
      <c r="N57" s="150">
        <f t="shared" si="36"/>
        <v>68.9</v>
      </c>
      <c r="O57" s="150">
        <f t="shared" si="36"/>
        <v>58.1</v>
      </c>
      <c r="P57" s="150">
        <f t="shared" si="36"/>
        <v>103.6</v>
      </c>
      <c r="Q57" s="150">
        <f t="shared" si="36"/>
        <v>96.42703618</v>
      </c>
      <c r="R57" s="150">
        <f t="shared" si="36"/>
        <v>113.194765</v>
      </c>
      <c r="S57" s="150">
        <f t="shared" si="36"/>
        <v>132.9273932</v>
      </c>
      <c r="T57" s="150">
        <f t="shared" si="36"/>
        <v>154.5807808</v>
      </c>
      <c r="U57" s="150">
        <f t="shared" si="36"/>
        <v>178.3283045</v>
      </c>
      <c r="V57" s="149"/>
      <c r="W57" s="189"/>
      <c r="X57" s="149"/>
      <c r="Z57" s="190"/>
      <c r="AA57" s="191"/>
      <c r="AB57" s="191"/>
      <c r="AC57" s="191"/>
      <c r="AD57" s="191"/>
      <c r="AE57" s="191"/>
      <c r="AF57" s="191"/>
      <c r="AG57" s="191"/>
      <c r="AH57" s="191"/>
      <c r="AI57" s="191"/>
      <c r="AJ57" s="191"/>
      <c r="AK57" s="191"/>
      <c r="AL57" s="191"/>
      <c r="AM57" s="191"/>
      <c r="AN57" s="191"/>
      <c r="AO57" s="191"/>
      <c r="AP57" s="191"/>
      <c r="AQ57" s="191"/>
    </row>
    <row r="58" ht="15.75" customHeight="1">
      <c r="A58" s="17"/>
      <c r="B58" s="17"/>
      <c r="C58" s="17" t="s">
        <v>13</v>
      </c>
      <c r="D58" s="37"/>
      <c r="E58" s="37"/>
      <c r="F58" s="37"/>
      <c r="G58" s="37"/>
      <c r="H58" s="37"/>
      <c r="I58" s="37"/>
      <c r="J58" s="18"/>
      <c r="K58" s="18"/>
      <c r="L58" s="38">
        <f t="shared" ref="L58:U58" si="37">L57/K57-1</f>
        <v>-0.525</v>
      </c>
      <c r="M58" s="38">
        <f t="shared" si="37"/>
        <v>0.3456614509</v>
      </c>
      <c r="N58" s="38">
        <f t="shared" si="37"/>
        <v>-0.2716701903</v>
      </c>
      <c r="O58" s="38">
        <f t="shared" si="37"/>
        <v>-0.1567489115</v>
      </c>
      <c r="P58" s="38">
        <f t="shared" si="37"/>
        <v>0.7831325301</v>
      </c>
      <c r="Q58" s="38">
        <f t="shared" si="37"/>
        <v>-0.06923710248</v>
      </c>
      <c r="R58" s="38">
        <f t="shared" si="37"/>
        <v>0.1738903263</v>
      </c>
      <c r="S58" s="38">
        <f t="shared" si="37"/>
        <v>0.1743245659</v>
      </c>
      <c r="T58" s="38">
        <f t="shared" si="37"/>
        <v>0.1628963529</v>
      </c>
      <c r="U58" s="38">
        <f t="shared" si="37"/>
        <v>0.1536253316</v>
      </c>
      <c r="V58" s="37"/>
      <c r="W58" s="44"/>
      <c r="X58" s="53"/>
      <c r="Z58" s="45"/>
    </row>
    <row r="59" ht="15.75" customHeight="1">
      <c r="A59" s="17"/>
      <c r="B59" s="17"/>
      <c r="C59" s="17"/>
      <c r="D59" s="37"/>
      <c r="E59" s="37"/>
      <c r="F59" s="37"/>
      <c r="G59" s="37"/>
      <c r="H59" s="37"/>
      <c r="I59" s="37"/>
      <c r="J59" s="18"/>
      <c r="K59" s="18"/>
      <c r="L59" s="18"/>
      <c r="M59" s="18"/>
      <c r="N59" s="18"/>
      <c r="O59" s="18"/>
      <c r="P59" s="18"/>
      <c r="Q59" s="18"/>
      <c r="R59" s="18"/>
      <c r="S59" s="18"/>
      <c r="T59" s="18"/>
      <c r="U59" s="18"/>
      <c r="V59" s="37"/>
      <c r="W59" s="44"/>
      <c r="X59" s="41"/>
      <c r="Z59" s="45"/>
    </row>
    <row r="60" ht="15.75" customHeight="1">
      <c r="A60" s="182"/>
      <c r="B60" s="182" t="s">
        <v>41</v>
      </c>
      <c r="C60" s="182"/>
      <c r="D60" s="183"/>
      <c r="E60" s="183"/>
      <c r="F60" s="183"/>
      <c r="G60" s="183"/>
      <c r="H60" s="183"/>
      <c r="I60" s="183"/>
      <c r="J60" s="179"/>
      <c r="K60" s="179"/>
      <c r="L60" s="179"/>
      <c r="M60" s="179"/>
      <c r="N60" s="179"/>
      <c r="O60" s="179"/>
      <c r="P60" s="180">
        <v>-8.8</v>
      </c>
      <c r="Q60" s="179">
        <f t="shared" ref="Q60:U60" si="38">Q57*Q83</f>
        <v>-8.190713498</v>
      </c>
      <c r="R60" s="179">
        <f t="shared" si="38"/>
        <v>-9.614999341</v>
      </c>
      <c r="S60" s="179">
        <f t="shared" si="38"/>
        <v>-11.29112993</v>
      </c>
      <c r="T60" s="179">
        <f t="shared" si="38"/>
        <v>-13.13041381</v>
      </c>
      <c r="U60" s="179">
        <f t="shared" si="38"/>
        <v>-15.14757799</v>
      </c>
      <c r="V60" s="186"/>
      <c r="W60" s="122"/>
      <c r="X60" s="29"/>
      <c r="Z60" s="124"/>
      <c r="AA60" s="125"/>
      <c r="AB60" s="125"/>
      <c r="AC60" s="125"/>
      <c r="AD60" s="125"/>
      <c r="AE60" s="125"/>
      <c r="AF60" s="125"/>
      <c r="AG60" s="125"/>
      <c r="AH60" s="125"/>
      <c r="AI60" s="125"/>
      <c r="AJ60" s="125"/>
      <c r="AK60" s="125"/>
      <c r="AL60" s="125"/>
      <c r="AM60" s="125"/>
      <c r="AN60" s="125"/>
      <c r="AO60" s="125"/>
      <c r="AP60" s="125"/>
      <c r="AQ60" s="125"/>
    </row>
    <row r="61" ht="15.75" customHeight="1">
      <c r="A61" s="28"/>
      <c r="B61" s="28" t="s">
        <v>42</v>
      </c>
      <c r="C61" s="28"/>
      <c r="D61" s="29"/>
      <c r="E61" s="29"/>
      <c r="F61" s="29"/>
      <c r="G61" s="29"/>
      <c r="H61" s="29"/>
      <c r="I61" s="29"/>
      <c r="J61" s="32">
        <f t="shared" ref="J61:U61" si="39">J57+J60</f>
        <v>143.6</v>
      </c>
      <c r="K61" s="32">
        <f t="shared" si="39"/>
        <v>148</v>
      </c>
      <c r="L61" s="32">
        <f t="shared" si="39"/>
        <v>70.3</v>
      </c>
      <c r="M61" s="32">
        <f t="shared" si="39"/>
        <v>94.6</v>
      </c>
      <c r="N61" s="32">
        <f t="shared" si="39"/>
        <v>68.9</v>
      </c>
      <c r="O61" s="32">
        <f t="shared" si="39"/>
        <v>58.1</v>
      </c>
      <c r="P61" s="32">
        <f t="shared" si="39"/>
        <v>94.8</v>
      </c>
      <c r="Q61" s="32">
        <f t="shared" si="39"/>
        <v>88.23632269</v>
      </c>
      <c r="R61" s="32">
        <f t="shared" si="39"/>
        <v>103.5797656</v>
      </c>
      <c r="S61" s="32">
        <f t="shared" si="39"/>
        <v>121.6362633</v>
      </c>
      <c r="T61" s="32">
        <f t="shared" si="39"/>
        <v>141.450367</v>
      </c>
      <c r="U61" s="32">
        <f t="shared" si="39"/>
        <v>163.1807265</v>
      </c>
      <c r="V61" s="29"/>
      <c r="W61" s="84">
        <f>RRI(5,P61,U61)</f>
        <v>0.1147362009</v>
      </c>
      <c r="Y61" s="85">
        <f>RRI(4,Q61,U61)</f>
        <v>0.166152548</v>
      </c>
      <c r="Z61" s="86"/>
      <c r="AA61" s="192"/>
      <c r="AB61" s="192"/>
      <c r="AC61" s="192"/>
      <c r="AD61" s="192"/>
      <c r="AE61" s="192"/>
      <c r="AF61" s="192"/>
      <c r="AG61" s="192"/>
      <c r="AH61" s="192"/>
      <c r="AI61" s="192"/>
      <c r="AJ61" s="192"/>
      <c r="AK61" s="192"/>
      <c r="AL61" s="192"/>
      <c r="AM61" s="192"/>
      <c r="AN61" s="192"/>
      <c r="AO61" s="192"/>
      <c r="AP61" s="192"/>
      <c r="AQ61" s="192"/>
    </row>
    <row r="62" ht="15.75" customHeight="1">
      <c r="A62" s="17"/>
      <c r="B62" s="17" t="s">
        <v>15</v>
      </c>
      <c r="C62" s="17"/>
      <c r="D62" s="37"/>
      <c r="E62" s="37"/>
      <c r="F62" s="37"/>
      <c r="G62" s="37"/>
      <c r="H62" s="37"/>
      <c r="I62" s="37"/>
      <c r="J62" s="38"/>
      <c r="K62" s="38">
        <f t="shared" ref="K62:U62" si="40">K61/J61-100%</f>
        <v>0.03064066852</v>
      </c>
      <c r="L62" s="38">
        <f t="shared" si="40"/>
        <v>-0.525</v>
      </c>
      <c r="M62" s="38">
        <f t="shared" si="40"/>
        <v>0.3456614509</v>
      </c>
      <c r="N62" s="38">
        <f t="shared" si="40"/>
        <v>-0.2716701903</v>
      </c>
      <c r="O62" s="38">
        <f t="shared" si="40"/>
        <v>-0.1567489115</v>
      </c>
      <c r="P62" s="38">
        <f t="shared" si="40"/>
        <v>0.6316695353</v>
      </c>
      <c r="Q62" s="38">
        <f t="shared" si="40"/>
        <v>-0.06923710248</v>
      </c>
      <c r="R62" s="38">
        <f t="shared" si="40"/>
        <v>0.1738903263</v>
      </c>
      <c r="S62" s="38">
        <f t="shared" si="40"/>
        <v>0.1743245659</v>
      </c>
      <c r="T62" s="38">
        <f t="shared" si="40"/>
        <v>0.1628963529</v>
      </c>
      <c r="U62" s="38">
        <f t="shared" si="40"/>
        <v>0.1536253316</v>
      </c>
      <c r="V62" s="37"/>
      <c r="W62" s="44"/>
      <c r="X62" s="41"/>
      <c r="Y62" s="41"/>
      <c r="Z62" s="45"/>
    </row>
    <row r="63" ht="15.75" customHeight="1">
      <c r="A63" s="17"/>
      <c r="B63" s="17"/>
      <c r="C63" s="17" t="s">
        <v>43</v>
      </c>
      <c r="D63" s="37"/>
      <c r="E63" s="37"/>
      <c r="F63" s="37"/>
      <c r="G63" s="37"/>
      <c r="H63" s="37"/>
      <c r="I63" s="37"/>
      <c r="J63" s="38">
        <f t="shared" ref="J63:U63" si="41">J61/J7</f>
        <v>0.1729078868</v>
      </c>
      <c r="K63" s="38">
        <f t="shared" si="41"/>
        <v>0.1544723933</v>
      </c>
      <c r="L63" s="38">
        <f t="shared" si="41"/>
        <v>0.07779130242</v>
      </c>
      <c r="M63" s="38">
        <f t="shared" si="41"/>
        <v>0.08612527312</v>
      </c>
      <c r="N63" s="38">
        <f t="shared" si="41"/>
        <v>0.05661462613</v>
      </c>
      <c r="O63" s="38">
        <f t="shared" si="41"/>
        <v>0.04355975409</v>
      </c>
      <c r="P63" s="38">
        <f t="shared" si="41"/>
        <v>0.07030554732</v>
      </c>
      <c r="Q63" s="38">
        <f t="shared" si="41"/>
        <v>0.06441775783</v>
      </c>
      <c r="R63" s="38">
        <f t="shared" si="41"/>
        <v>0.07079408931</v>
      </c>
      <c r="S63" s="38">
        <f t="shared" si="41"/>
        <v>0.07766150342</v>
      </c>
      <c r="T63" s="38">
        <f t="shared" si="41"/>
        <v>0.08439689497</v>
      </c>
      <c r="U63" s="38">
        <f t="shared" si="41"/>
        <v>0.09101731554</v>
      </c>
      <c r="V63" s="37"/>
      <c r="W63" s="44"/>
      <c r="X63" s="41"/>
      <c r="Z63" s="45"/>
    </row>
    <row r="64" ht="15.75" customHeight="1">
      <c r="A64" s="17"/>
      <c r="B64" s="17" t="s">
        <v>44</v>
      </c>
      <c r="C64" s="17"/>
      <c r="D64" s="37"/>
      <c r="E64" s="37"/>
      <c r="F64" s="37"/>
      <c r="G64" s="37"/>
      <c r="H64" s="37"/>
      <c r="I64" s="37"/>
      <c r="J64" s="48">
        <v>109.42</v>
      </c>
      <c r="K64" s="48">
        <v>109.89</v>
      </c>
      <c r="L64" s="48">
        <v>110.26</v>
      </c>
      <c r="M64" s="48">
        <v>108.3</v>
      </c>
      <c r="N64" s="48">
        <v>105.06</v>
      </c>
      <c r="O64" s="193">
        <v>100.82</v>
      </c>
      <c r="P64" s="194">
        <v>96.74</v>
      </c>
      <c r="Q64" s="195">
        <f t="shared" ref="Q64:U64" si="42">P64+Q223</f>
        <v>93.40666667</v>
      </c>
      <c r="R64" s="195">
        <f t="shared" si="42"/>
        <v>90.4654902</v>
      </c>
      <c r="S64" s="195">
        <f t="shared" si="42"/>
        <v>87.83391125</v>
      </c>
      <c r="T64" s="195">
        <f t="shared" si="42"/>
        <v>85.45295887</v>
      </c>
      <c r="U64" s="195">
        <f t="shared" si="42"/>
        <v>83.36962553</v>
      </c>
      <c r="V64" s="196"/>
      <c r="W64" s="44"/>
      <c r="X64" s="41"/>
      <c r="Z64" s="45"/>
    </row>
    <row r="65" ht="15.75" customHeight="1">
      <c r="A65" s="17"/>
      <c r="B65" s="17" t="s">
        <v>45</v>
      </c>
      <c r="C65" s="17"/>
      <c r="D65" s="37"/>
      <c r="E65" s="37"/>
      <c r="F65" s="37"/>
      <c r="G65" s="37"/>
      <c r="H65" s="37"/>
      <c r="I65" s="37"/>
      <c r="J65" s="48">
        <v>111.77</v>
      </c>
      <c r="K65" s="48">
        <v>111.17</v>
      </c>
      <c r="L65" s="48">
        <v>111.11</v>
      </c>
      <c r="M65" s="48">
        <v>109.15</v>
      </c>
      <c r="N65" s="48">
        <v>105.62</v>
      </c>
      <c r="O65" s="193">
        <v>101.82</v>
      </c>
      <c r="P65" s="194">
        <v>98.07</v>
      </c>
      <c r="Q65" s="195">
        <f t="shared" ref="Q65:U65" si="43">P65+Q223</f>
        <v>94.73666667</v>
      </c>
      <c r="R65" s="195">
        <f t="shared" si="43"/>
        <v>91.7954902</v>
      </c>
      <c r="S65" s="195">
        <f t="shared" si="43"/>
        <v>89.16391125</v>
      </c>
      <c r="T65" s="195">
        <f t="shared" si="43"/>
        <v>86.78295887</v>
      </c>
      <c r="U65" s="195">
        <f t="shared" si="43"/>
        <v>84.69962553</v>
      </c>
      <c r="V65" s="195"/>
      <c r="W65" s="44"/>
      <c r="X65" s="41"/>
      <c r="Z65" s="45"/>
    </row>
    <row r="66" ht="15.75" customHeight="1">
      <c r="A66" s="17"/>
      <c r="B66" s="17"/>
      <c r="C66" s="17"/>
      <c r="D66" s="37"/>
      <c r="E66" s="37"/>
      <c r="F66" s="37"/>
      <c r="G66" s="37"/>
      <c r="H66" s="37"/>
      <c r="I66" s="37"/>
      <c r="J66" s="18"/>
      <c r="K66" s="18"/>
      <c r="L66" s="18"/>
      <c r="M66" s="18"/>
      <c r="N66" s="18"/>
      <c r="O66" s="18"/>
      <c r="P66" s="18"/>
      <c r="Q66" s="18"/>
      <c r="R66" s="18"/>
      <c r="S66" s="18"/>
      <c r="T66" s="18"/>
      <c r="U66" s="18"/>
      <c r="V66" s="37"/>
      <c r="W66" s="44"/>
      <c r="X66" s="41"/>
      <c r="Z66" s="45"/>
    </row>
    <row r="67" ht="15.75" customHeight="1">
      <c r="A67" s="118"/>
      <c r="B67" s="118" t="s">
        <v>46</v>
      </c>
      <c r="C67" s="118"/>
      <c r="D67" s="119"/>
      <c r="E67" s="119"/>
      <c r="F67" s="119"/>
      <c r="G67" s="119"/>
      <c r="H67" s="119"/>
      <c r="I67" s="119"/>
      <c r="J67" s="121"/>
      <c r="K67" s="121">
        <f t="shared" ref="K67:U67" si="44">K61/K64</f>
        <v>1.346801347</v>
      </c>
      <c r="L67" s="121">
        <f t="shared" si="44"/>
        <v>0.6375838926</v>
      </c>
      <c r="M67" s="121">
        <f t="shared" si="44"/>
        <v>0.8734995383</v>
      </c>
      <c r="N67" s="121">
        <f t="shared" si="44"/>
        <v>0.6558157243</v>
      </c>
      <c r="O67" s="121">
        <f t="shared" si="44"/>
        <v>0.5762745487</v>
      </c>
      <c r="P67" s="121">
        <f t="shared" si="44"/>
        <v>0.9799462477</v>
      </c>
      <c r="Q67" s="121">
        <f t="shared" si="44"/>
        <v>0.944646949</v>
      </c>
      <c r="R67" s="121">
        <f t="shared" si="44"/>
        <v>1.144964399</v>
      </c>
      <c r="S67" s="121">
        <f t="shared" si="44"/>
        <v>1.384843981</v>
      </c>
      <c r="T67" s="121">
        <f t="shared" si="44"/>
        <v>1.655300985</v>
      </c>
      <c r="U67" s="121">
        <f t="shared" si="44"/>
        <v>1.957316294</v>
      </c>
      <c r="V67" s="121"/>
      <c r="W67" s="122"/>
      <c r="X67" s="149"/>
      <c r="Z67" s="124"/>
      <c r="AA67" s="125"/>
      <c r="AB67" s="125"/>
      <c r="AC67" s="125"/>
      <c r="AD67" s="125"/>
      <c r="AE67" s="125"/>
      <c r="AF67" s="125"/>
      <c r="AG67" s="125"/>
      <c r="AH67" s="125"/>
      <c r="AI67" s="125"/>
      <c r="AJ67" s="125"/>
      <c r="AK67" s="125"/>
      <c r="AL67" s="125"/>
      <c r="AM67" s="125"/>
      <c r="AN67" s="125"/>
      <c r="AO67" s="125"/>
      <c r="AP67" s="125"/>
      <c r="AQ67" s="125"/>
    </row>
    <row r="68" ht="15.75" customHeight="1">
      <c r="A68" s="176"/>
      <c r="B68" s="176" t="s">
        <v>47</v>
      </c>
      <c r="C68" s="176"/>
      <c r="D68" s="123"/>
      <c r="E68" s="123"/>
      <c r="F68" s="123"/>
      <c r="G68" s="123"/>
      <c r="H68" s="123"/>
      <c r="I68" s="123"/>
      <c r="J68" s="177"/>
      <c r="K68" s="177">
        <f t="shared" ref="K68:U68" si="45">K61/K65</f>
        <v>1.331294414</v>
      </c>
      <c r="L68" s="177">
        <f t="shared" si="45"/>
        <v>0.6327063271</v>
      </c>
      <c r="M68" s="177">
        <f t="shared" si="45"/>
        <v>0.8666972057</v>
      </c>
      <c r="N68" s="177">
        <f t="shared" si="45"/>
        <v>0.6523385722</v>
      </c>
      <c r="O68" s="177">
        <f t="shared" si="45"/>
        <v>0.5706148104</v>
      </c>
      <c r="P68" s="177">
        <f t="shared" si="45"/>
        <v>0.9666564699</v>
      </c>
      <c r="Q68" s="177">
        <f t="shared" si="45"/>
        <v>0.9313851309</v>
      </c>
      <c r="R68" s="177">
        <f t="shared" si="45"/>
        <v>1.12837532</v>
      </c>
      <c r="S68" s="177">
        <f t="shared" si="45"/>
        <v>1.364187165</v>
      </c>
      <c r="T68" s="177">
        <f t="shared" si="45"/>
        <v>1.629932522</v>
      </c>
      <c r="U68" s="177">
        <f t="shared" si="45"/>
        <v>1.92658144</v>
      </c>
      <c r="V68" s="177"/>
      <c r="W68" s="84">
        <f>RRI(5,P68,U68)</f>
        <v>0.1478973202</v>
      </c>
      <c r="Y68" s="85">
        <f>RRI(4,Q68,U68)</f>
        <v>0.1992632292</v>
      </c>
      <c r="Z68" s="86"/>
      <c r="AA68" s="125"/>
      <c r="AB68" s="125"/>
      <c r="AC68" s="125"/>
      <c r="AD68" s="125"/>
      <c r="AE68" s="125"/>
      <c r="AF68" s="125"/>
      <c r="AG68" s="125"/>
      <c r="AH68" s="125"/>
      <c r="AI68" s="125"/>
      <c r="AJ68" s="125"/>
      <c r="AK68" s="125"/>
      <c r="AL68" s="125"/>
      <c r="AM68" s="125"/>
      <c r="AN68" s="125"/>
      <c r="AO68" s="125"/>
      <c r="AP68" s="125"/>
      <c r="AQ68" s="125"/>
    </row>
    <row r="69" ht="15.75" customHeight="1">
      <c r="A69" s="17"/>
      <c r="B69" s="17"/>
      <c r="C69" s="17" t="s">
        <v>15</v>
      </c>
      <c r="D69" s="37"/>
      <c r="E69" s="37"/>
      <c r="F69" s="37"/>
      <c r="G69" s="37"/>
      <c r="H69" s="37"/>
      <c r="I69" s="37"/>
      <c r="J69" s="38"/>
      <c r="K69" s="38" t="str">
        <f t="shared" ref="K69:U69" si="46">K67/J67-1</f>
        <v>#DIV/0!</v>
      </c>
      <c r="L69" s="38">
        <f t="shared" si="46"/>
        <v>-0.5265939597</v>
      </c>
      <c r="M69" s="38">
        <f t="shared" si="46"/>
        <v>0.3700150654</v>
      </c>
      <c r="N69" s="38">
        <f t="shared" si="46"/>
        <v>-0.2492088483</v>
      </c>
      <c r="O69" s="38">
        <f t="shared" si="46"/>
        <v>-0.1212858623</v>
      </c>
      <c r="P69" s="38">
        <f t="shared" si="46"/>
        <v>0.7004850377</v>
      </c>
      <c r="Q69" s="38">
        <f t="shared" si="46"/>
        <v>-0.03602166827</v>
      </c>
      <c r="R69" s="38">
        <f t="shared" si="46"/>
        <v>0.2120553614</v>
      </c>
      <c r="S69" s="38">
        <f t="shared" si="46"/>
        <v>0.2095083322</v>
      </c>
      <c r="T69" s="38">
        <f t="shared" si="46"/>
        <v>0.1952978153</v>
      </c>
      <c r="U69" s="38">
        <f t="shared" si="46"/>
        <v>0.1824534101</v>
      </c>
      <c r="V69" s="37"/>
      <c r="W69" s="44"/>
      <c r="X69" s="41"/>
      <c r="Z69" s="45"/>
    </row>
    <row r="70" ht="15.75" customHeight="1">
      <c r="A70" s="131"/>
      <c r="B70" s="131" t="s">
        <v>48</v>
      </c>
      <c r="C70" s="131"/>
      <c r="D70" s="133"/>
      <c r="E70" s="133"/>
      <c r="F70" s="133"/>
      <c r="G70" s="133"/>
      <c r="H70" s="133"/>
      <c r="I70" s="133"/>
      <c r="J70" s="158"/>
      <c r="K70" s="158">
        <f t="shared" ref="K70:O70" si="47">K71/K68</f>
        <v>0</v>
      </c>
      <c r="L70" s="158">
        <f t="shared" si="47"/>
        <v>0</v>
      </c>
      <c r="M70" s="158">
        <f t="shared" si="47"/>
        <v>0</v>
      </c>
      <c r="N70" s="158">
        <f t="shared" si="47"/>
        <v>0</v>
      </c>
      <c r="O70" s="158">
        <f t="shared" si="47"/>
        <v>0</v>
      </c>
      <c r="P70" s="158">
        <v>0.0</v>
      </c>
      <c r="Q70" s="158">
        <v>0.0</v>
      </c>
      <c r="R70" s="158">
        <v>0.0</v>
      </c>
      <c r="S70" s="158">
        <v>0.0</v>
      </c>
      <c r="T70" s="158">
        <v>0.0</v>
      </c>
      <c r="U70" s="158">
        <v>0.0</v>
      </c>
      <c r="V70" s="133"/>
      <c r="W70" s="197"/>
      <c r="X70" s="41"/>
      <c r="Z70" s="198"/>
      <c r="AA70" s="199"/>
      <c r="AB70" s="199"/>
      <c r="AC70" s="199"/>
      <c r="AD70" s="199"/>
      <c r="AE70" s="199"/>
      <c r="AF70" s="199"/>
      <c r="AG70" s="199"/>
      <c r="AH70" s="199"/>
      <c r="AI70" s="199"/>
      <c r="AJ70" s="199"/>
      <c r="AK70" s="199"/>
      <c r="AL70" s="199"/>
      <c r="AM70" s="199"/>
      <c r="AN70" s="199"/>
      <c r="AO70" s="199"/>
      <c r="AP70" s="199"/>
      <c r="AQ70" s="199"/>
    </row>
    <row r="71" ht="15.75" customHeight="1">
      <c r="A71" s="176"/>
      <c r="B71" s="176" t="s">
        <v>49</v>
      </c>
      <c r="C71" s="176"/>
      <c r="D71" s="123"/>
      <c r="E71" s="123"/>
      <c r="F71" s="123"/>
      <c r="G71" s="123"/>
      <c r="H71" s="123"/>
      <c r="I71" s="123"/>
      <c r="J71" s="200"/>
      <c r="K71" s="200">
        <v>0.0</v>
      </c>
      <c r="L71" s="200">
        <v>0.0</v>
      </c>
      <c r="M71" s="200">
        <v>0.0</v>
      </c>
      <c r="N71" s="200">
        <v>0.0</v>
      </c>
      <c r="O71" s="200">
        <v>0.0</v>
      </c>
      <c r="P71" s="177">
        <f t="shared" ref="P71:U71" si="48">P68*P70</f>
        <v>0</v>
      </c>
      <c r="Q71" s="177">
        <f t="shared" si="48"/>
        <v>0</v>
      </c>
      <c r="R71" s="177">
        <f t="shared" si="48"/>
        <v>0</v>
      </c>
      <c r="S71" s="177">
        <f t="shared" si="48"/>
        <v>0</v>
      </c>
      <c r="T71" s="177">
        <f t="shared" si="48"/>
        <v>0</v>
      </c>
      <c r="U71" s="177">
        <f t="shared" si="48"/>
        <v>0</v>
      </c>
      <c r="V71" s="123"/>
      <c r="W71" s="201" t="str">
        <f>RRI(5,P71,U71)</f>
        <v>#NUM!</v>
      </c>
      <c r="X71" s="202"/>
      <c r="Y71" s="203" t="str">
        <f>RRI(4,Q71,U71)</f>
        <v>#NUM!</v>
      </c>
      <c r="Z71" s="204"/>
      <c r="AA71" s="205"/>
      <c r="AB71" s="205"/>
      <c r="AC71" s="205"/>
      <c r="AD71" s="205"/>
      <c r="AE71" s="205"/>
      <c r="AF71" s="205"/>
      <c r="AG71" s="205"/>
      <c r="AH71" s="205"/>
      <c r="AI71" s="205"/>
      <c r="AJ71" s="205"/>
      <c r="AK71" s="205"/>
      <c r="AL71" s="205"/>
      <c r="AM71" s="205"/>
      <c r="AN71" s="205"/>
      <c r="AO71" s="205"/>
      <c r="AP71" s="205"/>
      <c r="AQ71" s="205"/>
    </row>
    <row r="72" ht="15.75" customHeight="1">
      <c r="A72" s="17"/>
      <c r="B72" s="17"/>
      <c r="C72" s="17"/>
      <c r="D72" s="37"/>
      <c r="E72" s="37"/>
      <c r="F72" s="37"/>
      <c r="G72" s="37"/>
      <c r="H72" s="37"/>
      <c r="I72" s="37"/>
      <c r="J72" s="18"/>
      <c r="K72" s="18"/>
      <c r="L72" s="18"/>
      <c r="M72" s="18"/>
      <c r="N72" s="18"/>
      <c r="O72" s="18"/>
      <c r="P72" s="18"/>
      <c r="Q72" s="18"/>
      <c r="R72" s="18"/>
      <c r="S72" s="18"/>
      <c r="T72" s="18"/>
      <c r="U72" s="18"/>
      <c r="V72" s="37"/>
    </row>
    <row r="73" ht="15.75" customHeight="1">
      <c r="A73" s="206"/>
      <c r="B73" s="207" t="s">
        <v>50</v>
      </c>
      <c r="C73" s="208"/>
      <c r="D73" s="209"/>
      <c r="E73" s="209"/>
      <c r="F73" s="209"/>
      <c r="G73" s="209"/>
      <c r="H73" s="209"/>
      <c r="I73" s="209"/>
      <c r="J73" s="210"/>
      <c r="K73" s="210"/>
      <c r="L73" s="210"/>
      <c r="M73" s="210"/>
      <c r="N73" s="210"/>
      <c r="O73" s="210"/>
      <c r="P73" s="210"/>
      <c r="Q73" s="210"/>
      <c r="R73" s="210"/>
      <c r="S73" s="210"/>
      <c r="T73" s="210"/>
      <c r="U73" s="210"/>
      <c r="V73" s="209"/>
    </row>
    <row r="74" ht="15.75" customHeight="1" outlineLevel="1">
      <c r="A74" s="17"/>
      <c r="B74" s="17" t="s">
        <v>51</v>
      </c>
      <c r="C74" s="17"/>
      <c r="D74" s="37"/>
      <c r="E74" s="37"/>
      <c r="F74" s="37"/>
      <c r="G74" s="37"/>
      <c r="H74" s="37"/>
      <c r="I74" s="37"/>
      <c r="J74" s="38">
        <f t="shared" ref="J74:P74" si="49">J26/J7</f>
        <v>-0.3777242625</v>
      </c>
      <c r="K74" s="38">
        <f t="shared" si="49"/>
        <v>-0.3807535748</v>
      </c>
      <c r="L74" s="38">
        <f t="shared" si="49"/>
        <v>-0.3971450703</v>
      </c>
      <c r="M74" s="38">
        <f t="shared" si="49"/>
        <v>-0.3321194465</v>
      </c>
      <c r="N74" s="38">
        <f t="shared" si="49"/>
        <v>-0.3301561216</v>
      </c>
      <c r="O74" s="38">
        <f t="shared" si="49"/>
        <v>-0.3121907332</v>
      </c>
      <c r="P74" s="38">
        <f t="shared" si="49"/>
        <v>-0.3005784634</v>
      </c>
      <c r="Q74" s="38">
        <f>P74</f>
        <v>-0.3005784634</v>
      </c>
      <c r="R74" s="38">
        <f>Q74+0.002</f>
        <v>-0.2985784634</v>
      </c>
      <c r="S74" s="38">
        <f t="shared" ref="S74:U74" si="50">R74+0.003</f>
        <v>-0.2955784634</v>
      </c>
      <c r="T74" s="38">
        <f t="shared" si="50"/>
        <v>-0.2925784634</v>
      </c>
      <c r="U74" s="38">
        <f t="shared" si="50"/>
        <v>-0.2895784634</v>
      </c>
      <c r="V74" s="38"/>
    </row>
    <row r="75" ht="15.75" customHeight="1" outlineLevel="1">
      <c r="A75" s="211"/>
      <c r="B75" s="211" t="s">
        <v>52</v>
      </c>
      <c r="C75" s="211"/>
      <c r="D75" s="37"/>
      <c r="E75" s="37"/>
      <c r="F75" s="37"/>
      <c r="G75" s="37"/>
      <c r="H75" s="37"/>
      <c r="I75" s="37"/>
      <c r="J75" s="38">
        <f t="shared" ref="J75:P75" si="51">J30/J7</f>
        <v>-0.363756773</v>
      </c>
      <c r="K75" s="38">
        <f t="shared" si="51"/>
        <v>-0.4239640956</v>
      </c>
      <c r="L75" s="38">
        <f t="shared" si="51"/>
        <v>-0.4986167976</v>
      </c>
      <c r="M75" s="38">
        <f t="shared" si="51"/>
        <v>-0.4342680262</v>
      </c>
      <c r="N75" s="38">
        <f t="shared" si="51"/>
        <v>-0.4618734593</v>
      </c>
      <c r="O75" s="38">
        <f t="shared" si="51"/>
        <v>-0.4770580297</v>
      </c>
      <c r="P75" s="38">
        <f t="shared" si="51"/>
        <v>-0.4811109463</v>
      </c>
      <c r="Q75" s="212">
        <v>-0.49</v>
      </c>
      <c r="R75" s="38">
        <f t="shared" ref="R75:U75" si="52">Q75+0.003</f>
        <v>-0.487</v>
      </c>
      <c r="S75" s="38">
        <f t="shared" si="52"/>
        <v>-0.484</v>
      </c>
      <c r="T75" s="38">
        <f t="shared" si="52"/>
        <v>-0.481</v>
      </c>
      <c r="U75" s="38">
        <f t="shared" si="52"/>
        <v>-0.478</v>
      </c>
      <c r="V75" s="38"/>
    </row>
    <row r="76" ht="15.75" customHeight="1" outlineLevel="1">
      <c r="A76" s="10"/>
      <c r="B76" s="10" t="s">
        <v>53</v>
      </c>
      <c r="C76" s="213"/>
      <c r="D76" s="37"/>
      <c r="E76" s="37"/>
      <c r="F76" s="37"/>
      <c r="G76" s="37"/>
      <c r="H76" s="37"/>
      <c r="I76" s="37"/>
      <c r="J76" s="38">
        <f t="shared" ref="J76:O76" si="53">J31/J7</f>
        <v>0</v>
      </c>
      <c r="K76" s="38">
        <f t="shared" si="53"/>
        <v>0</v>
      </c>
      <c r="L76" s="38">
        <f t="shared" si="53"/>
        <v>0</v>
      </c>
      <c r="M76" s="38">
        <f t="shared" si="53"/>
        <v>0</v>
      </c>
      <c r="N76" s="38">
        <f t="shared" si="53"/>
        <v>0</v>
      </c>
      <c r="O76" s="38">
        <f t="shared" si="53"/>
        <v>0</v>
      </c>
      <c r="P76" s="38">
        <f t="shared" ref="P76:U76" si="54">O76</f>
        <v>0</v>
      </c>
      <c r="Q76" s="38">
        <f t="shared" si="54"/>
        <v>0</v>
      </c>
      <c r="R76" s="38">
        <f t="shared" si="54"/>
        <v>0</v>
      </c>
      <c r="S76" s="38">
        <f t="shared" si="54"/>
        <v>0</v>
      </c>
      <c r="T76" s="38">
        <f t="shared" si="54"/>
        <v>0</v>
      </c>
      <c r="U76" s="38">
        <f t="shared" si="54"/>
        <v>0</v>
      </c>
      <c r="V76" s="38"/>
    </row>
    <row r="77" ht="15.75" customHeight="1" outlineLevel="1">
      <c r="A77" s="10"/>
      <c r="B77" s="10" t="s">
        <v>54</v>
      </c>
      <c r="D77" s="37"/>
      <c r="E77" s="37"/>
      <c r="F77" s="37"/>
      <c r="G77" s="37"/>
      <c r="H77" s="37"/>
      <c r="I77" s="37"/>
      <c r="J77" s="38">
        <f t="shared" ref="J77:O77" si="55">J32/J7</f>
        <v>0</v>
      </c>
      <c r="K77" s="38">
        <f t="shared" si="55"/>
        <v>0</v>
      </c>
      <c r="L77" s="38">
        <f t="shared" si="55"/>
        <v>0</v>
      </c>
      <c r="M77" s="38">
        <f t="shared" si="55"/>
        <v>0</v>
      </c>
      <c r="N77" s="38">
        <f t="shared" si="55"/>
        <v>0</v>
      </c>
      <c r="O77" s="38">
        <f t="shared" si="55"/>
        <v>0</v>
      </c>
      <c r="P77" s="38">
        <f t="shared" ref="P77:U77" si="56">O77</f>
        <v>0</v>
      </c>
      <c r="Q77" s="38">
        <f t="shared" si="56"/>
        <v>0</v>
      </c>
      <c r="R77" s="38">
        <f t="shared" si="56"/>
        <v>0</v>
      </c>
      <c r="S77" s="38">
        <f t="shared" si="56"/>
        <v>0</v>
      </c>
      <c r="T77" s="38">
        <f t="shared" si="56"/>
        <v>0</v>
      </c>
      <c r="U77" s="38">
        <f t="shared" si="56"/>
        <v>0</v>
      </c>
      <c r="V77" s="38"/>
    </row>
    <row r="78" ht="15.75" customHeight="1" outlineLevel="1">
      <c r="A78" s="10"/>
      <c r="B78" s="10" t="s">
        <v>55</v>
      </c>
      <c r="D78" s="37"/>
      <c r="E78" s="37"/>
      <c r="F78" s="37"/>
      <c r="G78" s="37"/>
      <c r="H78" s="37"/>
      <c r="I78" s="37"/>
      <c r="J78" s="38">
        <f t="shared" ref="J78:P78" si="57">J33/J7</f>
        <v>-0.02167369055</v>
      </c>
      <c r="K78" s="38">
        <f t="shared" si="57"/>
        <v>0</v>
      </c>
      <c r="L78" s="38">
        <f t="shared" si="57"/>
        <v>0</v>
      </c>
      <c r="M78" s="38">
        <f t="shared" si="57"/>
        <v>-0.08075382374</v>
      </c>
      <c r="N78" s="38">
        <f t="shared" si="57"/>
        <v>-0.08249794577</v>
      </c>
      <c r="O78" s="38">
        <f t="shared" si="57"/>
        <v>-0.08711950817</v>
      </c>
      <c r="P78" s="38">
        <f t="shared" si="57"/>
        <v>-0.09661079798</v>
      </c>
      <c r="Q78" s="38">
        <f t="shared" ref="Q78:U78" si="58">P78</f>
        <v>-0.09661079798</v>
      </c>
      <c r="R78" s="38">
        <f t="shared" si="58"/>
        <v>-0.09661079798</v>
      </c>
      <c r="S78" s="38">
        <f t="shared" si="58"/>
        <v>-0.09661079798</v>
      </c>
      <c r="T78" s="38">
        <f t="shared" si="58"/>
        <v>-0.09661079798</v>
      </c>
      <c r="U78" s="38">
        <f t="shared" si="58"/>
        <v>-0.09661079798</v>
      </c>
      <c r="V78" s="38"/>
    </row>
    <row r="79" ht="15.75" customHeight="1" outlineLevel="1">
      <c r="A79" s="213"/>
      <c r="B79" s="213" t="s">
        <v>56</v>
      </c>
      <c r="C79" s="213"/>
      <c r="D79" s="37"/>
      <c r="E79" s="37"/>
      <c r="F79" s="37"/>
      <c r="G79" s="37"/>
      <c r="H79" s="37"/>
      <c r="I79" s="37"/>
      <c r="J79" s="38">
        <f t="shared" ref="J79:O79" si="59">J34/J7</f>
        <v>0</v>
      </c>
      <c r="K79" s="38">
        <f t="shared" si="59"/>
        <v>0</v>
      </c>
      <c r="L79" s="38">
        <f t="shared" si="59"/>
        <v>0</v>
      </c>
      <c r="M79" s="38">
        <f t="shared" si="59"/>
        <v>0</v>
      </c>
      <c r="N79" s="38">
        <f t="shared" si="59"/>
        <v>0</v>
      </c>
      <c r="O79" s="38">
        <f t="shared" si="59"/>
        <v>0</v>
      </c>
      <c r="P79" s="38">
        <f t="shared" ref="P79:U79" si="60">O79</f>
        <v>0</v>
      </c>
      <c r="Q79" s="38">
        <f t="shared" si="60"/>
        <v>0</v>
      </c>
      <c r="R79" s="38">
        <f t="shared" si="60"/>
        <v>0</v>
      </c>
      <c r="S79" s="38">
        <f t="shared" si="60"/>
        <v>0</v>
      </c>
      <c r="T79" s="38">
        <f t="shared" si="60"/>
        <v>0</v>
      </c>
      <c r="U79" s="38">
        <f t="shared" si="60"/>
        <v>0</v>
      </c>
      <c r="V79" s="38"/>
      <c r="W79" s="39"/>
    </row>
    <row r="80" ht="15.75" customHeight="1" outlineLevel="1">
      <c r="A80" s="17"/>
      <c r="B80" s="17" t="s">
        <v>57</v>
      </c>
      <c r="C80" s="17"/>
      <c r="D80" s="37"/>
      <c r="E80" s="37"/>
      <c r="F80" s="37"/>
      <c r="G80" s="37"/>
      <c r="H80" s="37"/>
      <c r="I80" s="37"/>
      <c r="J80" s="38">
        <f t="shared" ref="J80:P80" si="61">J49/J7</f>
        <v>0</v>
      </c>
      <c r="K80" s="38">
        <f t="shared" si="61"/>
        <v>-0.007306126709</v>
      </c>
      <c r="L80" s="38">
        <f t="shared" si="61"/>
        <v>0.02213123824</v>
      </c>
      <c r="M80" s="38">
        <f t="shared" si="61"/>
        <v>-0.01629643117</v>
      </c>
      <c r="N80" s="38">
        <f t="shared" si="61"/>
        <v>-0.005505341002</v>
      </c>
      <c r="O80" s="38">
        <f t="shared" si="61"/>
        <v>-0.03366321787</v>
      </c>
      <c r="P80" s="38">
        <f t="shared" si="61"/>
        <v>0.01194007713</v>
      </c>
      <c r="Q80" s="38">
        <f t="shared" ref="Q80:U80" si="62">P80</f>
        <v>0.01194007713</v>
      </c>
      <c r="R80" s="38">
        <f t="shared" si="62"/>
        <v>0.01194007713</v>
      </c>
      <c r="S80" s="38">
        <f t="shared" si="62"/>
        <v>0.01194007713</v>
      </c>
      <c r="T80" s="38">
        <f t="shared" si="62"/>
        <v>0.01194007713</v>
      </c>
      <c r="U80" s="38">
        <f t="shared" si="62"/>
        <v>0.01194007713</v>
      </c>
      <c r="V80" s="38"/>
      <c r="W80" s="39"/>
    </row>
    <row r="81" ht="15.75" customHeight="1" outlineLevel="1">
      <c r="A81" s="17"/>
      <c r="B81" s="17" t="s">
        <v>58</v>
      </c>
      <c r="C81" s="17"/>
      <c r="D81" s="37"/>
      <c r="E81" s="37"/>
      <c r="F81" s="37"/>
      <c r="G81" s="37"/>
      <c r="H81" s="37"/>
      <c r="I81" s="37"/>
      <c r="J81" s="38">
        <f t="shared" ref="J81:P81" si="63">J52/J50</f>
        <v>-0.2131506849</v>
      </c>
      <c r="K81" s="38">
        <f t="shared" si="63"/>
        <v>-0.06742281033</v>
      </c>
      <c r="L81" s="38">
        <f t="shared" si="63"/>
        <v>-0.1835075494</v>
      </c>
      <c r="M81" s="38">
        <f t="shared" si="63"/>
        <v>-0.1962616822</v>
      </c>
      <c r="N81" s="38">
        <f t="shared" si="63"/>
        <v>-0.2631016043</v>
      </c>
      <c r="O81" s="38">
        <f t="shared" si="63"/>
        <v>-0.2324966975</v>
      </c>
      <c r="P81" s="38">
        <f t="shared" si="63"/>
        <v>-0.1912568306</v>
      </c>
      <c r="Q81" s="38">
        <f t="shared" ref="Q81:U81" si="64">P81</f>
        <v>-0.1912568306</v>
      </c>
      <c r="R81" s="38">
        <f t="shared" si="64"/>
        <v>-0.1912568306</v>
      </c>
      <c r="S81" s="38">
        <f t="shared" si="64"/>
        <v>-0.1912568306</v>
      </c>
      <c r="T81" s="38">
        <f t="shared" si="64"/>
        <v>-0.1912568306</v>
      </c>
      <c r="U81" s="38">
        <f t="shared" si="64"/>
        <v>-0.1912568306</v>
      </c>
      <c r="V81" s="38"/>
      <c r="W81" s="39"/>
    </row>
    <row r="82" ht="15.75" customHeight="1" outlineLevel="1">
      <c r="A82" s="17"/>
      <c r="B82" s="17" t="s">
        <v>59</v>
      </c>
      <c r="C82" s="17"/>
      <c r="D82" s="37"/>
      <c r="E82" s="37"/>
      <c r="F82" s="37"/>
      <c r="G82" s="37"/>
      <c r="H82" s="37"/>
      <c r="I82" s="37"/>
      <c r="J82" s="38">
        <f t="shared" ref="J82:O82" si="65">J45/J7</f>
        <v>-0.0007224563516</v>
      </c>
      <c r="K82" s="38">
        <f t="shared" si="65"/>
        <v>-0.0008349859096</v>
      </c>
      <c r="L82" s="38">
        <f t="shared" si="65"/>
        <v>-0.001770499059</v>
      </c>
      <c r="M82" s="38">
        <f t="shared" si="65"/>
        <v>-0.003641660597</v>
      </c>
      <c r="N82" s="38">
        <f t="shared" si="65"/>
        <v>-0.01750205423</v>
      </c>
      <c r="O82" s="38">
        <f t="shared" si="65"/>
        <v>-0.003148897886</v>
      </c>
      <c r="P82" s="38">
        <f t="shared" ref="P82:U82" si="66">O82</f>
        <v>-0.003148897886</v>
      </c>
      <c r="Q82" s="38">
        <f t="shared" si="66"/>
        <v>-0.003148897886</v>
      </c>
      <c r="R82" s="38">
        <f t="shared" si="66"/>
        <v>-0.003148897886</v>
      </c>
      <c r="S82" s="38">
        <f t="shared" si="66"/>
        <v>-0.003148897886</v>
      </c>
      <c r="T82" s="38">
        <f t="shared" si="66"/>
        <v>-0.003148897886</v>
      </c>
      <c r="U82" s="38">
        <f t="shared" si="66"/>
        <v>-0.003148897886</v>
      </c>
      <c r="V82" s="38"/>
      <c r="W82" s="38" t="str">
        <f>V82</f>
        <v/>
      </c>
    </row>
    <row r="83" ht="15.75" customHeight="1" outlineLevel="1">
      <c r="A83" s="17"/>
      <c r="B83" s="17" t="s">
        <v>60</v>
      </c>
      <c r="C83" s="17"/>
      <c r="D83" s="37"/>
      <c r="E83" s="37"/>
      <c r="F83" s="37"/>
      <c r="G83" s="37"/>
      <c r="H83" s="37"/>
      <c r="I83" s="37"/>
      <c r="J83" s="38"/>
      <c r="K83" s="38">
        <f t="shared" ref="K83:P83" si="67">K60/K57</f>
        <v>0</v>
      </c>
      <c r="L83" s="38">
        <f t="shared" si="67"/>
        <v>0</v>
      </c>
      <c r="M83" s="38">
        <f t="shared" si="67"/>
        <v>0</v>
      </c>
      <c r="N83" s="38">
        <f t="shared" si="67"/>
        <v>0</v>
      </c>
      <c r="O83" s="38">
        <f t="shared" si="67"/>
        <v>0</v>
      </c>
      <c r="P83" s="38">
        <f t="shared" si="67"/>
        <v>-0.08494208494</v>
      </c>
      <c r="Q83" s="38">
        <f t="shared" ref="Q83:U83" si="68">P83</f>
        <v>-0.08494208494</v>
      </c>
      <c r="R83" s="38">
        <f t="shared" si="68"/>
        <v>-0.08494208494</v>
      </c>
      <c r="S83" s="38">
        <f t="shared" si="68"/>
        <v>-0.08494208494</v>
      </c>
      <c r="T83" s="38">
        <f t="shared" si="68"/>
        <v>-0.08494208494</v>
      </c>
      <c r="U83" s="38">
        <f t="shared" si="68"/>
        <v>-0.08494208494</v>
      </c>
      <c r="V83" s="38"/>
      <c r="W83" s="39"/>
    </row>
    <row r="84" ht="15.75" customHeight="1" outlineLevel="1">
      <c r="A84" s="17"/>
      <c r="B84" s="17" t="s">
        <v>61</v>
      </c>
      <c r="C84" s="17"/>
      <c r="D84" s="37"/>
      <c r="E84" s="37"/>
      <c r="F84" s="37"/>
      <c r="G84" s="37"/>
      <c r="H84" s="37"/>
      <c r="I84" s="37"/>
      <c r="J84" s="38">
        <f t="shared" ref="J84:U84" si="69">J41</f>
        <v>0.2368452739</v>
      </c>
      <c r="K84" s="38">
        <f t="shared" si="69"/>
        <v>0.1952823296</v>
      </c>
      <c r="L84" s="38">
        <f t="shared" si="69"/>
        <v>0.1042381321</v>
      </c>
      <c r="M84" s="38">
        <f t="shared" si="69"/>
        <v>0.1528587036</v>
      </c>
      <c r="N84" s="38">
        <f t="shared" si="69"/>
        <v>0.1254724733</v>
      </c>
      <c r="O84" s="38">
        <f t="shared" si="69"/>
        <v>0.1236317289</v>
      </c>
      <c r="P84" s="38">
        <f t="shared" si="69"/>
        <v>0.1216997923</v>
      </c>
      <c r="Q84" s="38">
        <f t="shared" si="69"/>
        <v>0.1128107387</v>
      </c>
      <c r="R84" s="38">
        <f t="shared" si="69"/>
        <v>0.1178107387</v>
      </c>
      <c r="S84" s="38">
        <f t="shared" si="69"/>
        <v>0.1238107387</v>
      </c>
      <c r="T84" s="38">
        <f t="shared" si="69"/>
        <v>0.1298107387</v>
      </c>
      <c r="U84" s="38">
        <f t="shared" si="69"/>
        <v>0.1358107387</v>
      </c>
      <c r="V84" s="38"/>
    </row>
    <row r="85" ht="15.75" customHeight="1" outlineLevel="1">
      <c r="A85" s="17"/>
      <c r="B85" s="17" t="s">
        <v>62</v>
      </c>
      <c r="C85" s="17"/>
      <c r="D85" s="37"/>
      <c r="E85" s="37"/>
      <c r="F85" s="37"/>
      <c r="G85" s="37"/>
      <c r="H85" s="37"/>
      <c r="I85" s="37"/>
      <c r="J85" s="18"/>
      <c r="K85" s="214">
        <f>(K65/J65)</f>
        <v>0.9946318332</v>
      </c>
      <c r="L85" s="214">
        <f t="shared" ref="L85:N85" si="70">L65/K65</f>
        <v>0.999460286</v>
      </c>
      <c r="M85" s="214">
        <f t="shared" si="70"/>
        <v>0.9823598236</v>
      </c>
      <c r="N85" s="214">
        <f t="shared" si="70"/>
        <v>0.9676591846</v>
      </c>
      <c r="O85" s="214">
        <v>1.01</v>
      </c>
      <c r="P85" s="214">
        <v>0.975</v>
      </c>
      <c r="Q85" s="214">
        <v>0.98</v>
      </c>
      <c r="R85" s="214">
        <v>0.98</v>
      </c>
      <c r="S85" s="214">
        <v>0.98</v>
      </c>
      <c r="T85" s="214">
        <v>0.98</v>
      </c>
      <c r="U85" s="214">
        <v>0.98</v>
      </c>
      <c r="V85" s="214"/>
    </row>
    <row r="86" ht="15.75" customHeight="1" outlineLevel="1">
      <c r="A86" s="17"/>
      <c r="B86" s="215" t="s">
        <v>63</v>
      </c>
      <c r="C86" s="17"/>
      <c r="D86" s="37"/>
      <c r="E86" s="37"/>
      <c r="F86" s="37"/>
      <c r="G86" s="37"/>
      <c r="H86" s="37"/>
      <c r="I86" s="37"/>
      <c r="J86" s="38">
        <f t="shared" ref="J86:P86" si="71">J44/J104</f>
        <v>-0.09710743802</v>
      </c>
      <c r="K86" s="38">
        <f t="shared" si="71"/>
        <v>-0.1328273245</v>
      </c>
      <c r="L86" s="38">
        <f t="shared" si="71"/>
        <v>-0.07395323545</v>
      </c>
      <c r="M86" s="38">
        <f t="shared" si="71"/>
        <v>-0.07756756757</v>
      </c>
      <c r="N86" s="38">
        <f t="shared" si="71"/>
        <v>-0.07657442748</v>
      </c>
      <c r="O86" s="38">
        <f t="shared" si="71"/>
        <v>-0.1040462428</v>
      </c>
      <c r="P86" s="38">
        <f t="shared" si="71"/>
        <v>-0.09733009709</v>
      </c>
      <c r="Q86" s="38">
        <f>P86</f>
        <v>-0.09733009709</v>
      </c>
      <c r="R86" s="38">
        <f t="shared" ref="R86:U86" si="72">Q86+0.01</f>
        <v>-0.08733009709</v>
      </c>
      <c r="S86" s="38">
        <f t="shared" si="72"/>
        <v>-0.07733009709</v>
      </c>
      <c r="T86" s="38">
        <f t="shared" si="72"/>
        <v>-0.06733009709</v>
      </c>
      <c r="U86" s="38">
        <f t="shared" si="72"/>
        <v>-0.05733009709</v>
      </c>
      <c r="V86" s="214"/>
    </row>
    <row r="87" ht="15.75" customHeight="1" outlineLevel="1">
      <c r="A87" s="17"/>
      <c r="B87" s="215" t="s">
        <v>64</v>
      </c>
      <c r="C87" s="17"/>
      <c r="D87" s="37"/>
      <c r="E87" s="37"/>
      <c r="F87" s="37"/>
      <c r="G87" s="37"/>
      <c r="H87" s="37"/>
      <c r="I87" s="37"/>
      <c r="J87" s="38">
        <f t="shared" ref="J87:O87" si="73">J46/J93</f>
        <v>0.005643340858</v>
      </c>
      <c r="K87" s="38">
        <f t="shared" si="73"/>
        <v>0.01261829653</v>
      </c>
      <c r="L87" s="38">
        <f t="shared" si="73"/>
        <v>0.001464741578</v>
      </c>
      <c r="M87" s="38">
        <f t="shared" si="73"/>
        <v>0.001390337157</v>
      </c>
      <c r="N87" s="38">
        <f t="shared" si="73"/>
        <v>0.003141361257</v>
      </c>
      <c r="O87" s="38">
        <f t="shared" si="73"/>
        <v>0.008971704624</v>
      </c>
      <c r="P87" s="214"/>
      <c r="Q87" s="216">
        <v>0.02</v>
      </c>
      <c r="R87" s="212">
        <v>0.015</v>
      </c>
      <c r="S87" s="212">
        <v>0.015</v>
      </c>
      <c r="T87" s="212">
        <v>0.015</v>
      </c>
      <c r="U87" s="212">
        <v>0.015</v>
      </c>
      <c r="V87" s="214"/>
    </row>
    <row r="88" ht="15.75" customHeight="1">
      <c r="A88" s="217"/>
      <c r="B88" s="217"/>
      <c r="C88" s="217"/>
      <c r="D88" s="217"/>
      <c r="E88" s="217"/>
      <c r="F88" s="217"/>
      <c r="G88" s="217"/>
      <c r="H88" s="217"/>
      <c r="I88" s="217"/>
      <c r="J88" s="218"/>
      <c r="K88" s="218"/>
      <c r="L88" s="218"/>
      <c r="M88" s="218"/>
      <c r="N88" s="218"/>
      <c r="O88" s="218"/>
      <c r="P88" s="218"/>
      <c r="Q88" s="218"/>
      <c r="R88" s="218"/>
      <c r="S88" s="218"/>
      <c r="T88" s="218"/>
      <c r="U88" s="218"/>
      <c r="V88" s="217"/>
    </row>
    <row r="89" ht="15.75" customHeight="1">
      <c r="A89" s="219"/>
      <c r="B89" s="220" t="s">
        <v>65</v>
      </c>
      <c r="C89" s="16"/>
      <c r="D89" s="16"/>
      <c r="E89" s="16"/>
      <c r="F89" s="16"/>
      <c r="G89" s="16"/>
      <c r="H89" s="16"/>
      <c r="I89" s="16"/>
      <c r="J89" s="16"/>
      <c r="K89" s="16"/>
      <c r="L89" s="16"/>
      <c r="M89" s="16"/>
      <c r="N89" s="16"/>
      <c r="O89" s="16"/>
      <c r="P89" s="16"/>
      <c r="Q89" s="16"/>
      <c r="R89" s="16"/>
      <c r="S89" s="16"/>
      <c r="T89" s="16"/>
      <c r="U89" s="16"/>
      <c r="V89" s="16"/>
    </row>
    <row r="90" ht="15.75" customHeight="1">
      <c r="A90" s="17"/>
      <c r="B90" s="17"/>
      <c r="C90" s="17"/>
      <c r="D90" s="37"/>
      <c r="E90" s="37"/>
      <c r="F90" s="37"/>
      <c r="G90" s="37"/>
      <c r="H90" s="37"/>
      <c r="I90" s="37"/>
      <c r="J90" s="18"/>
      <c r="K90" s="18"/>
      <c r="L90" s="18"/>
      <c r="M90" s="18"/>
      <c r="N90" s="18"/>
      <c r="O90" s="18"/>
      <c r="P90" s="18"/>
      <c r="Q90" s="18"/>
      <c r="R90" s="18"/>
      <c r="S90" s="18"/>
      <c r="T90" s="18"/>
      <c r="U90" s="18"/>
      <c r="V90" s="37"/>
    </row>
    <row r="91" ht="15.75" customHeight="1">
      <c r="A91" s="17"/>
      <c r="B91" s="17"/>
      <c r="C91" s="17"/>
      <c r="D91" s="37"/>
      <c r="E91" s="37"/>
      <c r="F91" s="37"/>
      <c r="G91" s="37"/>
      <c r="H91" s="37"/>
      <c r="I91" s="37"/>
      <c r="J91" s="18"/>
      <c r="K91" s="18"/>
      <c r="L91" s="18"/>
      <c r="M91" s="18"/>
      <c r="N91" s="18"/>
      <c r="O91" s="18"/>
      <c r="P91" s="18"/>
      <c r="Q91" s="18"/>
      <c r="R91" s="18"/>
      <c r="S91" s="18"/>
      <c r="T91" s="18"/>
      <c r="U91" s="18"/>
      <c r="V91" s="37"/>
    </row>
    <row r="92" ht="15.75" customHeight="1">
      <c r="A92" s="1"/>
      <c r="B92" s="19"/>
      <c r="C92" s="19"/>
      <c r="D92" s="20"/>
      <c r="E92" s="21">
        <v>2013.0</v>
      </c>
      <c r="F92" s="21">
        <v>2014.0</v>
      </c>
      <c r="G92" s="21">
        <v>2015.0</v>
      </c>
      <c r="H92" s="21">
        <v>2016.0</v>
      </c>
      <c r="I92" s="21">
        <v>2017.0</v>
      </c>
      <c r="J92" s="221">
        <v>2018.0</v>
      </c>
      <c r="K92" s="222">
        <v>2019.0</v>
      </c>
      <c r="L92" s="222">
        <v>2020.0</v>
      </c>
      <c r="M92" s="222">
        <v>2021.0</v>
      </c>
      <c r="N92" s="222">
        <v>2022.0</v>
      </c>
      <c r="O92" s="222">
        <v>2023.0</v>
      </c>
      <c r="P92" s="23">
        <v>45717.0</v>
      </c>
      <c r="Q92" s="24">
        <v>46082.0</v>
      </c>
      <c r="R92" s="24">
        <v>46447.0</v>
      </c>
      <c r="S92" s="25">
        <v>46814.0</v>
      </c>
      <c r="T92" s="25">
        <v>47180.0</v>
      </c>
      <c r="U92" s="25">
        <v>47546.0</v>
      </c>
      <c r="V92" s="24"/>
      <c r="X92" s="223" t="s">
        <v>66</v>
      </c>
      <c r="Y92" s="224"/>
    </row>
    <row r="93" ht="15.75" customHeight="1">
      <c r="A93" s="118"/>
      <c r="B93" s="225" t="s">
        <v>67</v>
      </c>
      <c r="C93" s="226"/>
      <c r="D93" s="227"/>
      <c r="E93" s="227"/>
      <c r="F93" s="227"/>
      <c r="G93" s="227"/>
      <c r="H93" s="227"/>
      <c r="I93" s="227"/>
      <c r="J93" s="228">
        <v>88.6</v>
      </c>
      <c r="K93" s="228">
        <v>31.7</v>
      </c>
      <c r="L93" s="228">
        <v>477.9</v>
      </c>
      <c r="M93" s="228">
        <v>287.7</v>
      </c>
      <c r="N93" s="228">
        <v>286.5</v>
      </c>
      <c r="O93" s="229">
        <v>144.9</v>
      </c>
      <c r="P93" s="230">
        <v>334.4</v>
      </c>
      <c r="Q93" s="231">
        <f t="shared" ref="Q93:U93" si="74">Q189</f>
        <v>393.7030641</v>
      </c>
      <c r="R93" s="232">
        <f t="shared" si="74"/>
        <v>455.5316133</v>
      </c>
      <c r="S93" s="232">
        <f t="shared" si="74"/>
        <v>537.0029307</v>
      </c>
      <c r="T93" s="232">
        <f t="shared" si="74"/>
        <v>640.8182023</v>
      </c>
      <c r="U93" s="233">
        <f t="shared" si="74"/>
        <v>769.0587104</v>
      </c>
      <c r="V93" s="119"/>
      <c r="W93" s="234"/>
      <c r="X93" s="234"/>
      <c r="Y93" s="234"/>
      <c r="Z93" s="234"/>
      <c r="AA93" s="234"/>
      <c r="AB93" s="234"/>
      <c r="AC93" s="234"/>
      <c r="AD93" s="234"/>
      <c r="AE93" s="234"/>
      <c r="AF93" s="234"/>
      <c r="AG93" s="234"/>
      <c r="AH93" s="234"/>
      <c r="AI93" s="234"/>
      <c r="AJ93" s="234"/>
      <c r="AK93" s="234"/>
      <c r="AL93" s="234"/>
      <c r="AM93" s="234"/>
      <c r="AN93" s="234"/>
      <c r="AO93" s="234"/>
      <c r="AP93" s="234"/>
      <c r="AQ93" s="234"/>
    </row>
    <row r="94" ht="15.75" customHeight="1" outlineLevel="1">
      <c r="A94" s="235"/>
      <c r="B94" s="235" t="s">
        <v>68</v>
      </c>
      <c r="C94" s="235"/>
      <c r="D94" s="236"/>
      <c r="E94" s="236"/>
      <c r="F94" s="236"/>
      <c r="G94" s="236"/>
      <c r="H94" s="236"/>
      <c r="I94" s="236"/>
      <c r="J94" s="237">
        <v>24.4</v>
      </c>
      <c r="K94" s="238">
        <v>44.3</v>
      </c>
      <c r="L94" s="238">
        <v>45.7</v>
      </c>
      <c r="M94" s="238">
        <v>43.8</v>
      </c>
      <c r="N94" s="238">
        <v>51.8</v>
      </c>
      <c r="O94" s="238">
        <v>98.4</v>
      </c>
      <c r="P94" s="239">
        <v>93.0</v>
      </c>
      <c r="Q94" s="240">
        <f t="shared" ref="Q94:U94" si="75">Q7*Q132</f>
        <v>94.47262887</v>
      </c>
      <c r="R94" s="240">
        <f t="shared" si="75"/>
        <v>100.911841</v>
      </c>
      <c r="S94" s="240">
        <f t="shared" si="75"/>
        <v>108.0243051</v>
      </c>
      <c r="T94" s="240">
        <f t="shared" si="75"/>
        <v>115.595736</v>
      </c>
      <c r="U94" s="240">
        <f t="shared" si="75"/>
        <v>123.6542492</v>
      </c>
      <c r="V94" s="236"/>
      <c r="W94" s="234"/>
      <c r="X94" s="234"/>
      <c r="Y94" s="234"/>
      <c r="Z94" s="234"/>
      <c r="AA94" s="234"/>
      <c r="AB94" s="234"/>
      <c r="AC94" s="234"/>
      <c r="AD94" s="234"/>
      <c r="AE94" s="234"/>
      <c r="AF94" s="234"/>
      <c r="AG94" s="234"/>
      <c r="AH94" s="234"/>
      <c r="AI94" s="234"/>
      <c r="AJ94" s="234"/>
      <c r="AK94" s="234"/>
      <c r="AL94" s="234"/>
      <c r="AM94" s="234"/>
      <c r="AN94" s="234"/>
      <c r="AO94" s="234"/>
      <c r="AP94" s="234"/>
      <c r="AQ94" s="234"/>
    </row>
    <row r="95" ht="15.75" customHeight="1" outlineLevel="1">
      <c r="A95" s="241"/>
      <c r="B95" s="242" t="s">
        <v>69</v>
      </c>
      <c r="C95" s="242"/>
      <c r="D95" s="243"/>
      <c r="E95" s="243"/>
      <c r="F95" s="243"/>
      <c r="G95" s="243"/>
      <c r="H95" s="243"/>
      <c r="I95" s="243"/>
      <c r="J95" s="237">
        <v>267.3</v>
      </c>
      <c r="K95" s="238">
        <v>412.3</v>
      </c>
      <c r="L95" s="238">
        <v>342.3</v>
      </c>
      <c r="M95" s="238">
        <v>393.3</v>
      </c>
      <c r="N95" s="238">
        <v>472.6</v>
      </c>
      <c r="O95" s="238">
        <v>445.2</v>
      </c>
      <c r="P95" s="244">
        <v>384.0</v>
      </c>
      <c r="Q95" s="237">
        <f t="shared" ref="Q95:U95" si="76">Q7*Q133</f>
        <v>390.0805321</v>
      </c>
      <c r="R95" s="237">
        <f t="shared" si="76"/>
        <v>416.6682466</v>
      </c>
      <c r="S95" s="237">
        <f t="shared" si="76"/>
        <v>446.0358403</v>
      </c>
      <c r="T95" s="237">
        <f t="shared" si="76"/>
        <v>477.2985227</v>
      </c>
      <c r="U95" s="237">
        <f t="shared" si="76"/>
        <v>510.5723837</v>
      </c>
      <c r="V95" s="245"/>
      <c r="W95" s="246"/>
      <c r="X95" s="246"/>
      <c r="Y95" s="234"/>
      <c r="Z95" s="234"/>
      <c r="AA95" s="234"/>
      <c r="AB95" s="234"/>
      <c r="AC95" s="234"/>
      <c r="AD95" s="234"/>
      <c r="AE95" s="234"/>
      <c r="AF95" s="234"/>
      <c r="AG95" s="234"/>
      <c r="AH95" s="234"/>
      <c r="AI95" s="234"/>
      <c r="AJ95" s="234"/>
      <c r="AK95" s="234"/>
      <c r="AL95" s="234"/>
      <c r="AM95" s="234"/>
      <c r="AN95" s="234"/>
      <c r="AO95" s="234"/>
      <c r="AP95" s="234"/>
      <c r="AQ95" s="234"/>
    </row>
    <row r="96" ht="15.75" customHeight="1" outlineLevel="1">
      <c r="A96" s="118"/>
      <c r="B96" s="247" t="s">
        <v>70</v>
      </c>
      <c r="C96" s="118"/>
      <c r="D96" s="119"/>
      <c r="E96" s="119"/>
      <c r="F96" s="119"/>
      <c r="G96" s="119"/>
      <c r="H96" s="119"/>
      <c r="I96" s="119"/>
      <c r="J96" s="240"/>
      <c r="K96" s="121"/>
      <c r="L96" s="121"/>
      <c r="M96" s="121"/>
      <c r="N96" s="121"/>
      <c r="O96" s="121"/>
      <c r="P96" s="239"/>
      <c r="Q96" s="240">
        <f t="shared" ref="Q96:U96" si="77">Q7*Q134</f>
        <v>0</v>
      </c>
      <c r="R96" s="240">
        <f t="shared" si="77"/>
        <v>0</v>
      </c>
      <c r="S96" s="240">
        <f t="shared" si="77"/>
        <v>0</v>
      </c>
      <c r="T96" s="240">
        <f t="shared" si="77"/>
        <v>0</v>
      </c>
      <c r="U96" s="240">
        <f t="shared" si="77"/>
        <v>0</v>
      </c>
      <c r="V96" s="119"/>
      <c r="W96" s="234"/>
      <c r="X96" s="234"/>
      <c r="Y96" s="234"/>
      <c r="Z96" s="234"/>
      <c r="AA96" s="234"/>
      <c r="AB96" s="234"/>
      <c r="AC96" s="234"/>
      <c r="AD96" s="234"/>
      <c r="AE96" s="234"/>
      <c r="AF96" s="234"/>
      <c r="AG96" s="234"/>
      <c r="AH96" s="234"/>
      <c r="AI96" s="234"/>
      <c r="AJ96" s="234"/>
      <c r="AK96" s="234"/>
      <c r="AL96" s="234"/>
      <c r="AM96" s="234"/>
      <c r="AN96" s="234"/>
      <c r="AO96" s="234"/>
      <c r="AP96" s="234"/>
      <c r="AQ96" s="234"/>
    </row>
    <row r="97" ht="15.75" customHeight="1" outlineLevel="1">
      <c r="A97" s="235"/>
      <c r="B97" s="235" t="s">
        <v>71</v>
      </c>
      <c r="C97" s="235"/>
      <c r="D97" s="236"/>
      <c r="E97" s="236"/>
      <c r="F97" s="236"/>
      <c r="G97" s="236"/>
      <c r="H97" s="236"/>
      <c r="I97" s="236"/>
      <c r="J97" s="237">
        <v>46.5</v>
      </c>
      <c r="K97" s="238">
        <v>144.4</v>
      </c>
      <c r="L97" s="238">
        <v>78.9</v>
      </c>
      <c r="M97" s="238">
        <v>63.9</v>
      </c>
      <c r="N97" s="238">
        <v>60.1</v>
      </c>
      <c r="O97" s="238">
        <v>57.6</v>
      </c>
      <c r="P97" s="248">
        <v>58.23</v>
      </c>
      <c r="Q97" s="240">
        <f t="shared" ref="Q97:U97" si="78">Q7*Q135</f>
        <v>59.15205569</v>
      </c>
      <c r="R97" s="240">
        <f t="shared" si="78"/>
        <v>63.18383334</v>
      </c>
      <c r="S97" s="240">
        <f t="shared" si="78"/>
        <v>67.63715359</v>
      </c>
      <c r="T97" s="240">
        <f t="shared" si="78"/>
        <v>72.37784629</v>
      </c>
      <c r="U97" s="240">
        <f t="shared" si="78"/>
        <v>77.42351537</v>
      </c>
      <c r="V97" s="236"/>
      <c r="W97" s="249"/>
      <c r="X97" s="249"/>
      <c r="Y97" s="249"/>
      <c r="Z97" s="249"/>
      <c r="AA97" s="249"/>
      <c r="AB97" s="249"/>
      <c r="AC97" s="249"/>
      <c r="AD97" s="249"/>
      <c r="AE97" s="249"/>
      <c r="AF97" s="249"/>
      <c r="AG97" s="249"/>
      <c r="AH97" s="249"/>
      <c r="AI97" s="249"/>
      <c r="AJ97" s="249"/>
      <c r="AK97" s="249"/>
      <c r="AL97" s="249"/>
      <c r="AM97" s="249"/>
      <c r="AN97" s="249"/>
      <c r="AO97" s="249"/>
      <c r="AP97" s="249"/>
      <c r="AQ97" s="249"/>
    </row>
    <row r="98" ht="15.75" customHeight="1" outlineLevel="1">
      <c r="A98" s="118"/>
      <c r="B98" s="118" t="s">
        <v>72</v>
      </c>
      <c r="C98" s="118"/>
      <c r="D98" s="119"/>
      <c r="E98" s="119"/>
      <c r="F98" s="119"/>
      <c r="G98" s="119"/>
      <c r="H98" s="119"/>
      <c r="I98" s="119"/>
      <c r="J98" s="237">
        <v>59.4</v>
      </c>
      <c r="K98" s="238"/>
      <c r="L98" s="238">
        <v>78.2</v>
      </c>
      <c r="M98" s="238">
        <v>93.5</v>
      </c>
      <c r="N98" s="238">
        <v>104.3</v>
      </c>
      <c r="O98" s="238">
        <v>112.1</v>
      </c>
      <c r="P98" s="120">
        <v>113.33</v>
      </c>
      <c r="Q98" s="121">
        <f t="shared" ref="Q98:U98" si="79">Q7*Q136</f>
        <v>115.1245487</v>
      </c>
      <c r="R98" s="121">
        <f t="shared" si="79"/>
        <v>122.9713864</v>
      </c>
      <c r="S98" s="121">
        <f t="shared" si="79"/>
        <v>131.6386505</v>
      </c>
      <c r="T98" s="121">
        <f t="shared" si="79"/>
        <v>140.8652124</v>
      </c>
      <c r="U98" s="121">
        <f t="shared" si="79"/>
        <v>150.685334</v>
      </c>
      <c r="V98" s="119"/>
      <c r="W98" s="234"/>
      <c r="X98" s="234"/>
      <c r="Y98" s="234"/>
      <c r="Z98" s="234"/>
      <c r="AA98" s="234"/>
      <c r="AB98" s="234"/>
      <c r="AC98" s="234"/>
      <c r="AD98" s="234"/>
      <c r="AE98" s="234"/>
      <c r="AF98" s="234"/>
      <c r="AG98" s="234"/>
      <c r="AH98" s="234"/>
      <c r="AI98" s="234"/>
      <c r="AJ98" s="234"/>
      <c r="AK98" s="234"/>
      <c r="AL98" s="234"/>
      <c r="AM98" s="234"/>
      <c r="AN98" s="234"/>
      <c r="AO98" s="234"/>
      <c r="AP98" s="234"/>
      <c r="AQ98" s="234"/>
    </row>
    <row r="99" ht="15.75" customHeight="1">
      <c r="A99" s="176"/>
      <c r="B99" s="176" t="s">
        <v>73</v>
      </c>
      <c r="C99" s="176"/>
      <c r="D99" s="123"/>
      <c r="E99" s="123"/>
      <c r="F99" s="123"/>
      <c r="G99" s="123"/>
      <c r="H99" s="123"/>
      <c r="I99" s="123"/>
      <c r="J99" s="177">
        <f t="shared" ref="J99:U99" si="80">J94+J95+J96-J97-J98</f>
        <v>185.8</v>
      </c>
      <c r="K99" s="177">
        <f t="shared" si="80"/>
        <v>312.2</v>
      </c>
      <c r="L99" s="177">
        <f t="shared" si="80"/>
        <v>230.9</v>
      </c>
      <c r="M99" s="177">
        <f t="shared" si="80"/>
        <v>279.7</v>
      </c>
      <c r="N99" s="177">
        <f t="shared" si="80"/>
        <v>360</v>
      </c>
      <c r="O99" s="177">
        <f t="shared" si="80"/>
        <v>373.9</v>
      </c>
      <c r="P99" s="177">
        <f t="shared" si="80"/>
        <v>305.44</v>
      </c>
      <c r="Q99" s="177">
        <f t="shared" si="80"/>
        <v>310.2765566</v>
      </c>
      <c r="R99" s="177">
        <f t="shared" si="80"/>
        <v>331.4248678</v>
      </c>
      <c r="S99" s="177">
        <f t="shared" si="80"/>
        <v>354.7843413</v>
      </c>
      <c r="T99" s="177">
        <f t="shared" si="80"/>
        <v>379.6511999</v>
      </c>
      <c r="U99" s="177">
        <f t="shared" si="80"/>
        <v>406.1177835</v>
      </c>
      <c r="V99" s="123"/>
      <c r="W99" s="250"/>
      <c r="X99" s="250"/>
      <c r="Y99" s="250"/>
      <c r="Z99" s="250"/>
      <c r="AA99" s="250"/>
      <c r="AB99" s="250"/>
      <c r="AC99" s="250"/>
      <c r="AD99" s="250"/>
      <c r="AE99" s="250"/>
      <c r="AF99" s="250"/>
      <c r="AG99" s="250"/>
      <c r="AH99" s="250"/>
      <c r="AI99" s="250"/>
      <c r="AJ99" s="250"/>
      <c r="AK99" s="250"/>
      <c r="AL99" s="250"/>
      <c r="AM99" s="250"/>
      <c r="AN99" s="250"/>
      <c r="AO99" s="250"/>
      <c r="AP99" s="250"/>
      <c r="AQ99" s="250"/>
    </row>
    <row r="100" ht="15.75" customHeight="1">
      <c r="A100" s="251"/>
      <c r="B100" s="251"/>
      <c r="C100" s="251" t="s">
        <v>74</v>
      </c>
      <c r="D100" s="252"/>
      <c r="E100" s="252"/>
      <c r="F100" s="252"/>
      <c r="G100" s="252"/>
      <c r="H100" s="252"/>
      <c r="I100" s="252"/>
      <c r="J100" s="253">
        <f t="shared" ref="J100:U100" si="81">J99/J7</f>
        <v>0.2237206502</v>
      </c>
      <c r="K100" s="253">
        <f t="shared" si="81"/>
        <v>0.3258532512</v>
      </c>
      <c r="L100" s="253">
        <f t="shared" si="81"/>
        <v>0.2555051455</v>
      </c>
      <c r="M100" s="253">
        <f t="shared" si="81"/>
        <v>0.2546431173</v>
      </c>
      <c r="N100" s="253">
        <f t="shared" si="81"/>
        <v>0.2958093673</v>
      </c>
      <c r="O100" s="253">
        <f t="shared" si="81"/>
        <v>0.2803268856</v>
      </c>
      <c r="P100" s="253">
        <f t="shared" si="81"/>
        <v>0.2265203204</v>
      </c>
      <c r="Q100" s="253">
        <f t="shared" si="81"/>
        <v>0.2265203204</v>
      </c>
      <c r="R100" s="253">
        <f t="shared" si="81"/>
        <v>0.2265203204</v>
      </c>
      <c r="S100" s="253">
        <f t="shared" si="81"/>
        <v>0.2265203204</v>
      </c>
      <c r="T100" s="253">
        <f t="shared" si="81"/>
        <v>0.2265203204</v>
      </c>
      <c r="U100" s="253">
        <f t="shared" si="81"/>
        <v>0.2265203204</v>
      </c>
      <c r="V100" s="254"/>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row>
    <row r="101" ht="15.75" customHeight="1">
      <c r="A101" s="17"/>
      <c r="B101" s="17"/>
      <c r="C101" s="17"/>
      <c r="D101" s="37"/>
      <c r="E101" s="37"/>
      <c r="F101" s="37"/>
      <c r="G101" s="37"/>
      <c r="H101" s="37"/>
      <c r="I101" s="37"/>
      <c r="J101" s="256"/>
      <c r="K101" s="256"/>
      <c r="L101" s="256"/>
      <c r="M101" s="256"/>
      <c r="N101" s="256"/>
      <c r="O101" s="256"/>
      <c r="P101" s="256"/>
      <c r="Q101" s="256"/>
      <c r="R101" s="256"/>
      <c r="S101" s="256"/>
      <c r="T101" s="256"/>
      <c r="U101" s="256"/>
      <c r="V101" s="257"/>
    </row>
    <row r="102" ht="15.75" customHeight="1">
      <c r="A102" s="17"/>
      <c r="B102" s="17"/>
      <c r="C102" s="17"/>
      <c r="D102" s="37"/>
      <c r="E102" s="37"/>
      <c r="F102" s="37"/>
      <c r="G102" s="37"/>
      <c r="H102" s="37"/>
      <c r="I102" s="37"/>
      <c r="J102" s="256"/>
      <c r="K102" s="256"/>
      <c r="L102" s="256"/>
      <c r="M102" s="256"/>
      <c r="N102" s="256"/>
      <c r="O102" s="256"/>
      <c r="P102" s="256"/>
      <c r="Q102" s="256"/>
      <c r="R102" s="256"/>
      <c r="S102" s="256"/>
      <c r="T102" s="256"/>
      <c r="U102" s="256"/>
      <c r="V102" s="257"/>
    </row>
    <row r="103" ht="15.75" customHeight="1">
      <c r="A103" s="118"/>
      <c r="B103" s="258" t="s">
        <v>75</v>
      </c>
      <c r="C103" s="259"/>
      <c r="D103" s="260"/>
      <c r="E103" s="260"/>
      <c r="F103" s="260"/>
      <c r="G103" s="260"/>
      <c r="H103" s="260"/>
      <c r="I103" s="260"/>
      <c r="J103" s="261">
        <v>0.0</v>
      </c>
      <c r="K103" s="261">
        <v>227.9</v>
      </c>
      <c r="L103" s="261">
        <v>254.8</v>
      </c>
      <c r="M103" s="261">
        <v>250.7</v>
      </c>
      <c r="N103" s="261">
        <v>334.79999999999995</v>
      </c>
      <c r="O103" s="261">
        <v>330.5</v>
      </c>
      <c r="P103" s="262">
        <v>330.8</v>
      </c>
      <c r="Q103" s="261">
        <f t="shared" ref="Q103:U103" si="82">Q7*Q145</f>
        <v>336.0381251</v>
      </c>
      <c r="R103" s="261">
        <f t="shared" si="82"/>
        <v>358.9423333</v>
      </c>
      <c r="S103" s="261">
        <f t="shared" si="82"/>
        <v>384.2412916</v>
      </c>
      <c r="T103" s="261">
        <f t="shared" si="82"/>
        <v>411.1727898</v>
      </c>
      <c r="U103" s="263">
        <f t="shared" si="82"/>
        <v>439.8368347</v>
      </c>
      <c r="V103" s="119"/>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row>
    <row r="104" ht="15.75" customHeight="1">
      <c r="A104" s="118"/>
      <c r="B104" s="264" t="s">
        <v>76</v>
      </c>
      <c r="C104" s="265"/>
      <c r="D104" s="266"/>
      <c r="E104" s="266"/>
      <c r="F104" s="266"/>
      <c r="G104" s="266"/>
      <c r="H104" s="266"/>
      <c r="I104" s="266"/>
      <c r="J104" s="267">
        <v>145.2</v>
      </c>
      <c r="K104" s="267">
        <v>158.1</v>
      </c>
      <c r="L104" s="267">
        <v>367.8</v>
      </c>
      <c r="M104" s="267">
        <v>370.0</v>
      </c>
      <c r="N104" s="267">
        <v>419.20000000000005</v>
      </c>
      <c r="O104" s="267">
        <v>397.9</v>
      </c>
      <c r="P104" s="268">
        <v>412.0</v>
      </c>
      <c r="Q104" s="269">
        <f t="shared" ref="Q104:U104" si="83">P104+Q177</f>
        <v>387</v>
      </c>
      <c r="R104" s="269">
        <f t="shared" si="83"/>
        <v>362</v>
      </c>
      <c r="S104" s="269">
        <f t="shared" si="83"/>
        <v>337</v>
      </c>
      <c r="T104" s="269">
        <f t="shared" si="83"/>
        <v>312</v>
      </c>
      <c r="U104" s="270">
        <f t="shared" si="83"/>
        <v>287</v>
      </c>
      <c r="V104" s="119"/>
      <c r="W104" s="234"/>
      <c r="X104" s="234"/>
      <c r="Y104" s="234"/>
      <c r="Z104" s="234"/>
      <c r="AA104" s="234"/>
      <c r="AB104" s="234"/>
      <c r="AC104" s="234"/>
      <c r="AD104" s="234"/>
      <c r="AE104" s="234"/>
      <c r="AF104" s="234"/>
      <c r="AG104" s="234"/>
      <c r="AH104" s="234"/>
      <c r="AI104" s="234"/>
      <c r="AJ104" s="234"/>
      <c r="AK104" s="234"/>
      <c r="AL104" s="234"/>
      <c r="AM104" s="234"/>
      <c r="AN104" s="234"/>
      <c r="AO104" s="234"/>
      <c r="AP104" s="234"/>
      <c r="AQ104" s="234"/>
    </row>
    <row r="105" ht="15.75" customHeight="1">
      <c r="A105" s="118"/>
      <c r="B105" s="264" t="s">
        <v>77</v>
      </c>
      <c r="C105" s="265"/>
      <c r="D105" s="266"/>
      <c r="E105" s="266"/>
      <c r="F105" s="266"/>
      <c r="G105" s="266"/>
      <c r="H105" s="266"/>
      <c r="I105" s="266"/>
      <c r="J105" s="267"/>
      <c r="K105" s="267">
        <f t="shared" ref="K105:U105" si="84">K103+K104</f>
        <v>386</v>
      </c>
      <c r="L105" s="267">
        <f t="shared" si="84"/>
        <v>622.6</v>
      </c>
      <c r="M105" s="267">
        <f t="shared" si="84"/>
        <v>620.7</v>
      </c>
      <c r="N105" s="267">
        <f t="shared" si="84"/>
        <v>754</v>
      </c>
      <c r="O105" s="267">
        <f t="shared" si="84"/>
        <v>728.4</v>
      </c>
      <c r="P105" s="269">
        <f t="shared" si="84"/>
        <v>742.8</v>
      </c>
      <c r="Q105" s="269">
        <f t="shared" si="84"/>
        <v>723.0381251</v>
      </c>
      <c r="R105" s="269">
        <f t="shared" si="84"/>
        <v>720.9423333</v>
      </c>
      <c r="S105" s="269">
        <f t="shared" si="84"/>
        <v>721.2412916</v>
      </c>
      <c r="T105" s="269">
        <f t="shared" si="84"/>
        <v>723.1727898</v>
      </c>
      <c r="U105" s="270">
        <f t="shared" si="84"/>
        <v>726.8368347</v>
      </c>
      <c r="V105" s="119"/>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row>
    <row r="106" ht="15.75" customHeight="1">
      <c r="A106" s="17"/>
      <c r="B106" s="17"/>
      <c r="C106" s="17"/>
      <c r="D106" s="37"/>
      <c r="E106" s="37"/>
      <c r="F106" s="37"/>
      <c r="G106" s="37"/>
      <c r="H106" s="37"/>
      <c r="I106" s="37"/>
      <c r="J106" s="256"/>
      <c r="K106" s="18"/>
      <c r="L106" s="18"/>
      <c r="M106" s="18"/>
      <c r="N106" s="18"/>
      <c r="O106" s="18"/>
      <c r="P106" s="256"/>
      <c r="Q106" s="256"/>
      <c r="R106" s="256"/>
      <c r="S106" s="256"/>
      <c r="T106" s="256"/>
      <c r="U106" s="256"/>
      <c r="V106" s="257"/>
    </row>
    <row r="107" ht="15.75" customHeight="1">
      <c r="A107" s="17"/>
      <c r="B107" s="17"/>
      <c r="C107" s="17"/>
      <c r="D107" s="37"/>
      <c r="E107" s="37"/>
      <c r="F107" s="37"/>
      <c r="G107" s="37"/>
      <c r="H107" s="37"/>
      <c r="I107" s="37"/>
      <c r="J107" s="256"/>
      <c r="K107" s="256"/>
      <c r="L107" s="256"/>
      <c r="M107" s="256"/>
      <c r="N107" s="256"/>
      <c r="O107" s="256"/>
      <c r="P107" s="256"/>
      <c r="Q107" s="256"/>
      <c r="R107" s="256"/>
      <c r="S107" s="256"/>
      <c r="T107" s="256"/>
      <c r="U107" s="256"/>
      <c r="V107" s="257"/>
    </row>
    <row r="108" ht="15.75" customHeight="1">
      <c r="A108" s="131"/>
      <c r="B108" s="271" t="s">
        <v>78</v>
      </c>
      <c r="C108" s="272"/>
      <c r="D108" s="273"/>
      <c r="E108" s="273"/>
      <c r="F108" s="273"/>
      <c r="G108" s="273"/>
      <c r="H108" s="273"/>
      <c r="I108" s="273"/>
      <c r="J108" s="274">
        <v>399.1</v>
      </c>
      <c r="K108" s="274">
        <v>497.3</v>
      </c>
      <c r="L108" s="274">
        <v>577.6</v>
      </c>
      <c r="M108" s="274">
        <v>427.9</v>
      </c>
      <c r="N108" s="274">
        <v>469.5</v>
      </c>
      <c r="O108" s="274">
        <v>417.0</v>
      </c>
      <c r="P108" s="275">
        <v>541.2</v>
      </c>
      <c r="Q108" s="276">
        <f t="shared" ref="Q108:U108" si="85">P108+Q61+Q180+Q179</f>
        <v>579.4363227</v>
      </c>
      <c r="R108" s="276">
        <f t="shared" si="85"/>
        <v>633.0160883</v>
      </c>
      <c r="S108" s="276">
        <f t="shared" si="85"/>
        <v>704.6523516</v>
      </c>
      <c r="T108" s="276">
        <f t="shared" si="85"/>
        <v>796.1027186</v>
      </c>
      <c r="U108" s="277">
        <f t="shared" si="85"/>
        <v>909.2834451</v>
      </c>
      <c r="V108" s="278"/>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row>
    <row r="109" ht="15.75" customHeight="1">
      <c r="A109" s="131"/>
      <c r="B109" s="279" t="s">
        <v>15</v>
      </c>
      <c r="C109" s="131"/>
      <c r="D109" s="133"/>
      <c r="E109" s="133"/>
      <c r="F109" s="133"/>
      <c r="G109" s="133"/>
      <c r="H109" s="133"/>
      <c r="I109" s="133"/>
      <c r="J109" s="280"/>
      <c r="K109" s="280"/>
      <c r="L109" s="158">
        <f t="shared" ref="L109:U109" si="86">(L108/K108)-1</f>
        <v>0.1614719485</v>
      </c>
      <c r="M109" s="158">
        <f t="shared" si="86"/>
        <v>-0.2591759003</v>
      </c>
      <c r="N109" s="158">
        <f t="shared" si="86"/>
        <v>0.0972189764</v>
      </c>
      <c r="O109" s="158">
        <f t="shared" si="86"/>
        <v>-0.1118210863</v>
      </c>
      <c r="P109" s="158">
        <f t="shared" si="86"/>
        <v>0.2978417266</v>
      </c>
      <c r="Q109" s="158">
        <f t="shared" si="86"/>
        <v>0.07065100274</v>
      </c>
      <c r="R109" s="158">
        <f t="shared" si="86"/>
        <v>0.09246877272</v>
      </c>
      <c r="S109" s="158">
        <f t="shared" si="86"/>
        <v>0.1131665761</v>
      </c>
      <c r="T109" s="158">
        <f t="shared" si="86"/>
        <v>0.1297808299</v>
      </c>
      <c r="U109" s="281">
        <f t="shared" si="86"/>
        <v>0.1421684964</v>
      </c>
      <c r="V109" s="282"/>
    </row>
    <row r="110" ht="15.75" customHeight="1">
      <c r="A110" s="17"/>
      <c r="B110" s="283" t="s">
        <v>79</v>
      </c>
      <c r="C110" s="17"/>
      <c r="D110" s="37"/>
      <c r="E110" s="37"/>
      <c r="F110" s="37"/>
      <c r="G110" s="37"/>
      <c r="H110" s="37"/>
      <c r="I110" s="37"/>
      <c r="J110" s="284"/>
      <c r="K110" s="284"/>
      <c r="L110" s="284"/>
      <c r="M110" s="284"/>
      <c r="N110" s="284">
        <v>8.0</v>
      </c>
      <c r="O110" s="284">
        <v>6.5</v>
      </c>
      <c r="P110" s="285">
        <v>15.4</v>
      </c>
      <c r="Q110" s="142">
        <f t="shared" ref="Q110:U110" si="87">P110-Q60</f>
        <v>23.5907135</v>
      </c>
      <c r="R110" s="142">
        <f t="shared" si="87"/>
        <v>33.20571284</v>
      </c>
      <c r="S110" s="142">
        <f t="shared" si="87"/>
        <v>44.49684277</v>
      </c>
      <c r="T110" s="142">
        <f t="shared" si="87"/>
        <v>57.62725658</v>
      </c>
      <c r="U110" s="286">
        <f t="shared" si="87"/>
        <v>72.77483457</v>
      </c>
      <c r="V110" s="287"/>
      <c r="W110" s="9"/>
      <c r="X110" s="9"/>
      <c r="Y110" s="9"/>
      <c r="Z110" s="9"/>
      <c r="AA110" s="9"/>
      <c r="AB110" s="9"/>
      <c r="AC110" s="9"/>
      <c r="AD110" s="9"/>
      <c r="AE110" s="9"/>
      <c r="AF110" s="9"/>
      <c r="AG110" s="9"/>
      <c r="AH110" s="9"/>
      <c r="AI110" s="9"/>
      <c r="AJ110" s="9"/>
      <c r="AK110" s="9"/>
      <c r="AL110" s="9"/>
      <c r="AM110" s="9"/>
      <c r="AN110" s="9"/>
      <c r="AO110" s="9"/>
      <c r="AP110" s="9"/>
      <c r="AQ110" s="9"/>
    </row>
    <row r="111" ht="15.75" customHeight="1">
      <c r="A111" s="152"/>
      <c r="B111" s="288" t="s">
        <v>80</v>
      </c>
      <c r="C111" s="289"/>
      <c r="D111" s="290"/>
      <c r="E111" s="290"/>
      <c r="F111" s="290"/>
      <c r="G111" s="290"/>
      <c r="H111" s="290"/>
      <c r="I111" s="290"/>
      <c r="J111" s="291">
        <f t="shared" ref="J111:U111" si="88">J108+J110</f>
        <v>399.1</v>
      </c>
      <c r="K111" s="291">
        <f t="shared" si="88"/>
        <v>497.3</v>
      </c>
      <c r="L111" s="291">
        <f t="shared" si="88"/>
        <v>577.6</v>
      </c>
      <c r="M111" s="291">
        <f t="shared" si="88"/>
        <v>427.9</v>
      </c>
      <c r="N111" s="291">
        <f t="shared" si="88"/>
        <v>477.5</v>
      </c>
      <c r="O111" s="291">
        <f t="shared" si="88"/>
        <v>423.5</v>
      </c>
      <c r="P111" s="291">
        <f t="shared" si="88"/>
        <v>556.6</v>
      </c>
      <c r="Q111" s="291">
        <f t="shared" si="88"/>
        <v>603.0270362</v>
      </c>
      <c r="R111" s="291">
        <f t="shared" si="88"/>
        <v>666.2218012</v>
      </c>
      <c r="S111" s="291">
        <f t="shared" si="88"/>
        <v>749.1491944</v>
      </c>
      <c r="T111" s="291">
        <f t="shared" si="88"/>
        <v>853.7299752</v>
      </c>
      <c r="U111" s="292">
        <f t="shared" si="88"/>
        <v>982.0582797</v>
      </c>
      <c r="V111" s="293"/>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4"/>
    </row>
    <row r="112" ht="15.75" customHeight="1">
      <c r="A112" s="17"/>
      <c r="B112" s="17"/>
      <c r="C112" s="17"/>
      <c r="D112" s="37"/>
      <c r="E112" s="37"/>
      <c r="F112" s="37"/>
      <c r="G112" s="37"/>
      <c r="H112" s="37"/>
      <c r="I112" s="37"/>
      <c r="J112" s="256"/>
      <c r="K112" s="256"/>
      <c r="L112" s="256"/>
      <c r="M112" s="256"/>
      <c r="N112" s="256"/>
      <c r="O112" s="256"/>
      <c r="P112" s="256"/>
      <c r="Q112" s="256"/>
      <c r="R112" s="256"/>
      <c r="S112" s="256"/>
      <c r="T112" s="256"/>
      <c r="U112" s="256"/>
      <c r="V112" s="257"/>
    </row>
    <row r="113" ht="15.75" customHeight="1">
      <c r="A113" s="295"/>
      <c r="B113" s="296" t="s">
        <v>81</v>
      </c>
      <c r="C113" s="297"/>
      <c r="D113" s="297"/>
      <c r="E113" s="297"/>
      <c r="F113" s="297"/>
      <c r="G113" s="297"/>
      <c r="H113" s="297"/>
      <c r="I113" s="297"/>
      <c r="J113" s="297"/>
      <c r="K113" s="298">
        <f t="shared" ref="K113:U113" si="89">K105-K93</f>
        <v>354.3</v>
      </c>
      <c r="L113" s="298">
        <f t="shared" si="89"/>
        <v>144.7</v>
      </c>
      <c r="M113" s="298">
        <f t="shared" si="89"/>
        <v>333</v>
      </c>
      <c r="N113" s="298">
        <f t="shared" si="89"/>
        <v>467.5</v>
      </c>
      <c r="O113" s="298">
        <f t="shared" si="89"/>
        <v>583.5</v>
      </c>
      <c r="P113" s="298">
        <f t="shared" si="89"/>
        <v>408.4</v>
      </c>
      <c r="Q113" s="299">
        <f t="shared" si="89"/>
        <v>329.335061</v>
      </c>
      <c r="R113" s="299">
        <f t="shared" si="89"/>
        <v>265.41072</v>
      </c>
      <c r="S113" s="299">
        <f t="shared" si="89"/>
        <v>184.2383609</v>
      </c>
      <c r="T113" s="299">
        <f t="shared" si="89"/>
        <v>82.35458756</v>
      </c>
      <c r="U113" s="300">
        <f t="shared" si="89"/>
        <v>-42.22187565</v>
      </c>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5"/>
      <c r="AQ113" s="295"/>
    </row>
    <row r="114" ht="15.75" customHeight="1">
      <c r="A114" s="295"/>
      <c r="B114" s="301" t="s">
        <v>82</v>
      </c>
      <c r="C114" s="295"/>
      <c r="D114" s="295"/>
      <c r="E114" s="295"/>
      <c r="F114" s="295"/>
      <c r="G114" s="295"/>
      <c r="H114" s="295"/>
      <c r="I114" s="295"/>
      <c r="J114" s="295"/>
      <c r="K114" s="302">
        <f t="shared" ref="K114:U114" si="90">K113-K103</f>
        <v>126.4</v>
      </c>
      <c r="L114" s="302">
        <f t="shared" si="90"/>
        <v>-110.1</v>
      </c>
      <c r="M114" s="302">
        <f t="shared" si="90"/>
        <v>82.3</v>
      </c>
      <c r="N114" s="302">
        <f t="shared" si="90"/>
        <v>132.7</v>
      </c>
      <c r="O114" s="302">
        <f t="shared" si="90"/>
        <v>253</v>
      </c>
      <c r="P114" s="302">
        <f t="shared" si="90"/>
        <v>77.6</v>
      </c>
      <c r="Q114" s="303">
        <f t="shared" si="90"/>
        <v>-6.703064122</v>
      </c>
      <c r="R114" s="303">
        <f t="shared" si="90"/>
        <v>-93.53161334</v>
      </c>
      <c r="S114" s="303">
        <f t="shared" si="90"/>
        <v>-200.0029307</v>
      </c>
      <c r="T114" s="303">
        <f t="shared" si="90"/>
        <v>-328.8182023</v>
      </c>
      <c r="U114" s="304">
        <f t="shared" si="90"/>
        <v>-482.0587104</v>
      </c>
      <c r="V114" s="295"/>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row>
    <row r="115" ht="15.75" customHeight="1">
      <c r="A115" s="295"/>
      <c r="B115" s="301" t="s">
        <v>83</v>
      </c>
      <c r="C115" s="295"/>
      <c r="D115" s="295"/>
      <c r="E115" s="295"/>
      <c r="F115" s="295"/>
      <c r="G115" s="295"/>
      <c r="H115" s="295"/>
      <c r="I115" s="295"/>
      <c r="J115" s="295"/>
      <c r="K115" s="302">
        <f t="shared" ref="K115:U115" si="91">K114/K37</f>
        <v>0.6755745591</v>
      </c>
      <c r="L115" s="302">
        <f t="shared" si="91"/>
        <v>-1.168789809</v>
      </c>
      <c r="M115" s="302">
        <f t="shared" si="91"/>
        <v>0.3207326578</v>
      </c>
      <c r="N115" s="302">
        <f t="shared" si="91"/>
        <v>0.5242986962</v>
      </c>
      <c r="O115" s="302">
        <f t="shared" si="91"/>
        <v>0.9000355745</v>
      </c>
      <c r="P115" s="302">
        <f t="shared" si="91"/>
        <v>0.2636138193</v>
      </c>
      <c r="Q115" s="302">
        <f t="shared" si="91"/>
        <v>-0.02336739157</v>
      </c>
      <c r="R115" s="302">
        <f t="shared" si="91"/>
        <v>-0.2981344051</v>
      </c>
      <c r="S115" s="302">
        <f t="shared" si="91"/>
        <v>-0.5793287179</v>
      </c>
      <c r="T115" s="302">
        <f t="shared" si="91"/>
        <v>-0.8664839199</v>
      </c>
      <c r="U115" s="305">
        <f t="shared" si="91"/>
        <v>-1.156854463</v>
      </c>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row>
    <row r="116" ht="15.75" customHeight="1">
      <c r="A116" s="295"/>
      <c r="B116" s="301" t="s">
        <v>84</v>
      </c>
      <c r="C116" s="295"/>
      <c r="D116" s="295"/>
      <c r="E116" s="295"/>
      <c r="F116" s="295"/>
      <c r="G116" s="295"/>
      <c r="H116" s="295"/>
      <c r="I116" s="295"/>
      <c r="J116" s="295"/>
      <c r="K116" s="302">
        <f t="shared" ref="K116:U116" si="92">K113/K37</f>
        <v>1.893639765</v>
      </c>
      <c r="L116" s="302">
        <f t="shared" si="92"/>
        <v>1.536093418</v>
      </c>
      <c r="M116" s="302">
        <f t="shared" si="92"/>
        <v>1.297739673</v>
      </c>
      <c r="N116" s="302">
        <f t="shared" si="92"/>
        <v>1.847096009</v>
      </c>
      <c r="O116" s="302">
        <f t="shared" si="92"/>
        <v>2.075773746</v>
      </c>
      <c r="P116" s="302">
        <f t="shared" si="92"/>
        <v>1.387369637</v>
      </c>
      <c r="Q116" s="302">
        <f t="shared" si="92"/>
        <v>1.148087082</v>
      </c>
      <c r="R116" s="302">
        <f t="shared" si="92"/>
        <v>0.8460034449</v>
      </c>
      <c r="S116" s="302">
        <f t="shared" si="92"/>
        <v>0.5336650469</v>
      </c>
      <c r="T116" s="302">
        <f t="shared" si="92"/>
        <v>0.2170163493</v>
      </c>
      <c r="U116" s="305">
        <f t="shared" si="92"/>
        <v>-0.1013249304</v>
      </c>
      <c r="V116" s="295"/>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row>
    <row r="117" ht="15.75" customHeight="1">
      <c r="A117" s="47"/>
      <c r="B117" s="306" t="s">
        <v>85</v>
      </c>
      <c r="C117" s="47"/>
      <c r="D117" s="47"/>
      <c r="E117" s="47"/>
      <c r="F117" s="47"/>
      <c r="G117" s="47"/>
      <c r="H117" s="47"/>
      <c r="I117" s="47"/>
      <c r="J117" s="307"/>
      <c r="K117" s="308"/>
      <c r="L117" s="308">
        <f t="shared" ref="L117:U117" si="93">(((L40*(1+L81))/L118)+((L40*(1+L81))/K118))/2</f>
        <v>0.09840041917</v>
      </c>
      <c r="M117" s="308">
        <f t="shared" si="93"/>
        <v>0.1820915916</v>
      </c>
      <c r="N117" s="308">
        <f t="shared" si="93"/>
        <v>0.1339866676</v>
      </c>
      <c r="O117" s="308">
        <f t="shared" si="93"/>
        <v>0.1307843988</v>
      </c>
      <c r="P117" s="308">
        <f t="shared" si="93"/>
        <v>0.1362035084</v>
      </c>
      <c r="Q117" s="308">
        <f t="shared" si="93"/>
        <v>0.1345581567</v>
      </c>
      <c r="R117" s="308">
        <f t="shared" si="93"/>
        <v>0.1542807962</v>
      </c>
      <c r="S117" s="308">
        <f t="shared" si="93"/>
        <v>0.1754958547</v>
      </c>
      <c r="T117" s="308">
        <f t="shared" si="93"/>
        <v>0.1991232217</v>
      </c>
      <c r="U117" s="309">
        <f t="shared" si="93"/>
        <v>0.2256386715</v>
      </c>
      <c r="V117" s="307"/>
      <c r="W117" s="47"/>
      <c r="X117" s="47"/>
      <c r="Y117" s="47"/>
      <c r="Z117" s="47"/>
      <c r="AA117" s="47"/>
      <c r="AB117" s="47"/>
      <c r="AC117" s="47"/>
      <c r="AD117" s="47"/>
      <c r="AE117" s="47"/>
      <c r="AF117" s="47"/>
      <c r="AG117" s="47"/>
      <c r="AH117" s="47"/>
      <c r="AI117" s="47"/>
      <c r="AJ117" s="47"/>
      <c r="AK117" s="47"/>
      <c r="AL117" s="47"/>
      <c r="AM117" s="47"/>
      <c r="AN117" s="47"/>
      <c r="AO117" s="47"/>
      <c r="AP117" s="47"/>
      <c r="AQ117" s="47"/>
    </row>
    <row r="118" ht="15.75" customHeight="1">
      <c r="A118" s="295"/>
      <c r="B118" s="310" t="s">
        <v>86</v>
      </c>
      <c r="C118" s="295"/>
      <c r="D118" s="295"/>
      <c r="E118" s="295"/>
      <c r="F118" s="295"/>
      <c r="G118" s="295"/>
      <c r="H118" s="295"/>
      <c r="I118" s="295"/>
      <c r="J118" s="295"/>
      <c r="K118" s="311">
        <f t="shared" ref="K118:U118" si="94">K108+K113</f>
        <v>851.6</v>
      </c>
      <c r="L118" s="311">
        <f t="shared" si="94"/>
        <v>722.3</v>
      </c>
      <c r="M118" s="311">
        <f t="shared" si="94"/>
        <v>760.9</v>
      </c>
      <c r="N118" s="311">
        <f t="shared" si="94"/>
        <v>937</v>
      </c>
      <c r="O118" s="311">
        <f t="shared" si="94"/>
        <v>1000.5</v>
      </c>
      <c r="P118" s="311">
        <f t="shared" si="94"/>
        <v>949.6</v>
      </c>
      <c r="Q118" s="311">
        <f t="shared" si="94"/>
        <v>908.7713836</v>
      </c>
      <c r="R118" s="311">
        <f t="shared" si="94"/>
        <v>898.4268083</v>
      </c>
      <c r="S118" s="311">
        <f t="shared" si="94"/>
        <v>888.8907125</v>
      </c>
      <c r="T118" s="311">
        <f t="shared" si="94"/>
        <v>878.4573061</v>
      </c>
      <c r="U118" s="312">
        <f t="shared" si="94"/>
        <v>867.0615694</v>
      </c>
      <c r="V118" s="295"/>
      <c r="W118" s="33">
        <f>RRI(5,P118,U118)</f>
        <v>-0.01802180046</v>
      </c>
      <c r="X118" s="34"/>
      <c r="Y118" s="35">
        <f>RRI(4,Q118,U118)</f>
        <v>-0.011677179</v>
      </c>
      <c r="Z118" s="27"/>
      <c r="AA118" s="295"/>
      <c r="AB118" s="295"/>
      <c r="AC118" s="295"/>
      <c r="AD118" s="295"/>
      <c r="AE118" s="295"/>
      <c r="AF118" s="295"/>
      <c r="AG118" s="295"/>
      <c r="AH118" s="295"/>
      <c r="AI118" s="295"/>
      <c r="AJ118" s="295"/>
      <c r="AK118" s="295"/>
      <c r="AL118" s="295"/>
      <c r="AM118" s="295"/>
      <c r="AN118" s="295"/>
      <c r="AO118" s="295"/>
      <c r="AP118" s="295"/>
      <c r="AQ118" s="295"/>
    </row>
    <row r="119" ht="15.75" customHeight="1">
      <c r="A119" s="47"/>
      <c r="B119" s="313" t="s">
        <v>15</v>
      </c>
      <c r="C119" s="47"/>
      <c r="D119" s="47"/>
      <c r="E119" s="47"/>
      <c r="F119" s="47"/>
      <c r="G119" s="47"/>
      <c r="H119" s="47"/>
      <c r="I119" s="47"/>
      <c r="J119" s="307"/>
      <c r="K119" s="68"/>
      <c r="L119" s="71">
        <f t="shared" ref="L119:U119" si="95">(L118/K118)-1</f>
        <v>-0.1518318459</v>
      </c>
      <c r="M119" s="71">
        <f t="shared" si="95"/>
        <v>0.05344039873</v>
      </c>
      <c r="N119" s="71">
        <f t="shared" si="95"/>
        <v>0.2314364568</v>
      </c>
      <c r="O119" s="71">
        <f t="shared" si="95"/>
        <v>0.06776947705</v>
      </c>
      <c r="P119" s="71">
        <f t="shared" si="95"/>
        <v>-0.05087456272</v>
      </c>
      <c r="Q119" s="71">
        <f t="shared" si="95"/>
        <v>-0.04299559432</v>
      </c>
      <c r="R119" s="71">
        <f t="shared" si="95"/>
        <v>-0.01138303379</v>
      </c>
      <c r="S119" s="71">
        <f t="shared" si="95"/>
        <v>-0.01061421555</v>
      </c>
      <c r="T119" s="71">
        <f t="shared" si="95"/>
        <v>-0.01173755804</v>
      </c>
      <c r="U119" s="314">
        <f t="shared" si="95"/>
        <v>-0.01297244229</v>
      </c>
      <c r="V119" s="307"/>
      <c r="W119" s="315"/>
      <c r="X119" s="47"/>
      <c r="Y119" s="47"/>
      <c r="Z119" s="316"/>
      <c r="AA119" s="47"/>
      <c r="AB119" s="47"/>
      <c r="AC119" s="47"/>
      <c r="AD119" s="47"/>
      <c r="AE119" s="47"/>
      <c r="AF119" s="47"/>
      <c r="AG119" s="47"/>
      <c r="AH119" s="47"/>
      <c r="AI119" s="47"/>
      <c r="AJ119" s="47"/>
      <c r="AK119" s="47"/>
      <c r="AL119" s="47"/>
      <c r="AM119" s="47"/>
      <c r="AN119" s="47"/>
      <c r="AO119" s="47"/>
      <c r="AP119" s="47"/>
      <c r="AQ119" s="47"/>
    </row>
    <row r="120" ht="15.75" customHeight="1">
      <c r="A120" s="295"/>
      <c r="B120" s="310" t="s">
        <v>87</v>
      </c>
      <c r="C120" s="295"/>
      <c r="D120" s="295"/>
      <c r="E120" s="295"/>
      <c r="F120" s="295"/>
      <c r="G120" s="295"/>
      <c r="H120" s="295"/>
      <c r="I120" s="295"/>
      <c r="J120" s="295"/>
      <c r="K120" s="311">
        <f t="shared" ref="K120:U120" si="96">K118/K65</f>
        <v>7.66034002</v>
      </c>
      <c r="L120" s="311">
        <f t="shared" si="96"/>
        <v>6.500765008</v>
      </c>
      <c r="M120" s="311">
        <f t="shared" si="96"/>
        <v>6.971140632</v>
      </c>
      <c r="N120" s="311">
        <f t="shared" si="96"/>
        <v>8.871425866</v>
      </c>
      <c r="O120" s="311">
        <f t="shared" si="96"/>
        <v>9.826163819</v>
      </c>
      <c r="P120" s="311">
        <f t="shared" si="96"/>
        <v>9.682879576</v>
      </c>
      <c r="Q120" s="311">
        <f t="shared" si="96"/>
        <v>9.592604591</v>
      </c>
      <c r="R120" s="311">
        <f t="shared" si="96"/>
        <v>9.787265217</v>
      </c>
      <c r="S120" s="311">
        <f t="shared" si="96"/>
        <v>9.96917587</v>
      </c>
      <c r="T120" s="311">
        <f t="shared" si="96"/>
        <v>10.12246318</v>
      </c>
      <c r="U120" s="312">
        <f t="shared" si="96"/>
        <v>10.23689968</v>
      </c>
      <c r="V120" s="295"/>
      <c r="W120" s="84">
        <f>RRI(5,P120,U120)</f>
        <v>0.01119004015</v>
      </c>
      <c r="Y120" s="85">
        <f>RRI(4,Q120,U120)</f>
        <v>0.01638436577</v>
      </c>
      <c r="Z120" s="86"/>
      <c r="AA120" s="295"/>
      <c r="AB120" s="295"/>
      <c r="AC120" s="295"/>
      <c r="AD120" s="295"/>
      <c r="AE120" s="295"/>
      <c r="AF120" s="295"/>
      <c r="AG120" s="295"/>
      <c r="AH120" s="295"/>
      <c r="AI120" s="295"/>
      <c r="AJ120" s="295"/>
      <c r="AK120" s="295"/>
      <c r="AL120" s="295"/>
      <c r="AM120" s="295"/>
      <c r="AN120" s="295"/>
      <c r="AO120" s="295"/>
      <c r="AP120" s="295"/>
      <c r="AQ120" s="295"/>
    </row>
    <row r="121" ht="15.75" customHeight="1">
      <c r="A121" s="295"/>
      <c r="B121" s="317" t="s">
        <v>15</v>
      </c>
      <c r="C121" s="295"/>
      <c r="D121" s="295"/>
      <c r="E121" s="295"/>
      <c r="F121" s="295"/>
      <c r="G121" s="295"/>
      <c r="H121" s="295"/>
      <c r="I121" s="295"/>
      <c r="J121" s="307"/>
      <c r="K121" s="68"/>
      <c r="L121" s="71">
        <f t="shared" ref="L121:U121" si="97">(L120/K120)-1</f>
        <v>-0.1513738306</v>
      </c>
      <c r="M121" s="71">
        <f t="shared" si="97"/>
        <v>0.07235696475</v>
      </c>
      <c r="N121" s="71">
        <f t="shared" si="97"/>
        <v>0.2725931572</v>
      </c>
      <c r="O121" s="71">
        <f t="shared" si="97"/>
        <v>0.1076194477</v>
      </c>
      <c r="P121" s="71">
        <f t="shared" si="97"/>
        <v>-0.01458191064</v>
      </c>
      <c r="Q121" s="71">
        <f t="shared" si="97"/>
        <v>-0.009323154724</v>
      </c>
      <c r="R121" s="71">
        <f t="shared" si="97"/>
        <v>0.02029278115</v>
      </c>
      <c r="S121" s="71">
        <f t="shared" si="97"/>
        <v>0.01858646402</v>
      </c>
      <c r="T121" s="71">
        <f t="shared" si="97"/>
        <v>0.01537612701</v>
      </c>
      <c r="U121" s="314">
        <f t="shared" si="97"/>
        <v>0.01130520238</v>
      </c>
      <c r="V121" s="295"/>
      <c r="W121" s="318"/>
      <c r="X121" s="295"/>
      <c r="Y121" s="295"/>
      <c r="Z121" s="319"/>
      <c r="AA121" s="295"/>
      <c r="AB121" s="295"/>
      <c r="AC121" s="295"/>
      <c r="AD121" s="295"/>
      <c r="AE121" s="295"/>
      <c r="AF121" s="295"/>
      <c r="AG121" s="295"/>
      <c r="AH121" s="295"/>
      <c r="AI121" s="295"/>
      <c r="AJ121" s="295"/>
      <c r="AK121" s="295"/>
      <c r="AL121" s="295"/>
      <c r="AM121" s="295"/>
      <c r="AN121" s="295"/>
      <c r="AO121" s="295"/>
      <c r="AP121" s="295"/>
      <c r="AQ121" s="295"/>
    </row>
    <row r="122" ht="15.75" customHeight="1">
      <c r="A122" s="47"/>
      <c r="B122" s="320" t="s">
        <v>88</v>
      </c>
      <c r="C122" s="47"/>
      <c r="D122" s="47"/>
      <c r="E122" s="47"/>
      <c r="F122" s="47"/>
      <c r="G122" s="47"/>
      <c r="H122" s="47"/>
      <c r="I122" s="47"/>
      <c r="J122" s="307"/>
      <c r="K122" s="72">
        <f t="shared" ref="K122:U122" si="98">K61/((J108+K108)/2)</f>
        <v>0.3302097278</v>
      </c>
      <c r="L122" s="72">
        <f t="shared" si="98"/>
        <v>0.1308028654</v>
      </c>
      <c r="M122" s="72">
        <f t="shared" si="98"/>
        <v>0.188165092</v>
      </c>
      <c r="N122" s="72">
        <f t="shared" si="98"/>
        <v>0.1535547136</v>
      </c>
      <c r="O122" s="72">
        <f t="shared" si="98"/>
        <v>0.1310772702</v>
      </c>
      <c r="P122" s="72">
        <f t="shared" si="98"/>
        <v>0.1978710081</v>
      </c>
      <c r="Q122" s="72">
        <f t="shared" si="98"/>
        <v>0.157475393</v>
      </c>
      <c r="R122" s="72">
        <f t="shared" si="98"/>
        <v>0.1708599277</v>
      </c>
      <c r="S122" s="72">
        <f t="shared" si="98"/>
        <v>0.181863098</v>
      </c>
      <c r="T122" s="72">
        <f t="shared" si="98"/>
        <v>0.1885055993</v>
      </c>
      <c r="U122" s="321">
        <f t="shared" si="98"/>
        <v>0.1913709985</v>
      </c>
      <c r="V122" s="307"/>
      <c r="W122" s="315"/>
      <c r="X122" s="47"/>
      <c r="Y122" s="47"/>
      <c r="Z122" s="316"/>
      <c r="AA122" s="47"/>
      <c r="AB122" s="47"/>
      <c r="AC122" s="47"/>
      <c r="AD122" s="47"/>
      <c r="AE122" s="47"/>
      <c r="AF122" s="47"/>
      <c r="AG122" s="47"/>
      <c r="AH122" s="47"/>
      <c r="AI122" s="47"/>
      <c r="AJ122" s="47"/>
      <c r="AK122" s="47"/>
      <c r="AL122" s="47"/>
      <c r="AM122" s="47"/>
      <c r="AN122" s="47"/>
      <c r="AO122" s="47"/>
      <c r="AP122" s="47"/>
      <c r="AQ122" s="47"/>
    </row>
    <row r="123" ht="15.75" customHeight="1">
      <c r="A123" s="295"/>
      <c r="B123" s="322" t="s">
        <v>89</v>
      </c>
      <c r="C123" s="295"/>
      <c r="D123" s="295"/>
      <c r="E123" s="295"/>
      <c r="F123" s="295"/>
      <c r="G123" s="295"/>
      <c r="H123" s="295"/>
      <c r="I123" s="295"/>
      <c r="J123" s="295"/>
      <c r="K123" s="323">
        <f t="shared" ref="K123:U123" si="99">K111/K65</f>
        <v>4.473329136</v>
      </c>
      <c r="L123" s="323">
        <f t="shared" si="99"/>
        <v>5.198451985</v>
      </c>
      <c r="M123" s="323">
        <f t="shared" si="99"/>
        <v>3.920293175</v>
      </c>
      <c r="N123" s="323">
        <f t="shared" si="99"/>
        <v>4.520924067</v>
      </c>
      <c r="O123" s="323">
        <f t="shared" si="99"/>
        <v>4.159300727</v>
      </c>
      <c r="P123" s="323">
        <f t="shared" si="99"/>
        <v>5.675537881</v>
      </c>
      <c r="Q123" s="323">
        <f t="shared" si="99"/>
        <v>6.36529717</v>
      </c>
      <c r="R123" s="323">
        <f t="shared" si="99"/>
        <v>7.257674639</v>
      </c>
      <c r="S123" s="323">
        <f t="shared" si="99"/>
        <v>8.401932844</v>
      </c>
      <c r="T123" s="323">
        <f t="shared" si="99"/>
        <v>9.837530159</v>
      </c>
      <c r="U123" s="324">
        <f t="shared" si="99"/>
        <v>11.59460002</v>
      </c>
      <c r="V123" s="295"/>
      <c r="W123" s="201">
        <f>RRI(5,P123,U123)</f>
        <v>0.1535853947</v>
      </c>
      <c r="X123" s="202"/>
      <c r="Y123" s="203">
        <f>RRI(4,Q123,U123)</f>
        <v>0.16174088</v>
      </c>
      <c r="Z123" s="204"/>
      <c r="AA123" s="295"/>
      <c r="AB123" s="295"/>
      <c r="AC123" s="295"/>
      <c r="AD123" s="295"/>
      <c r="AE123" s="295"/>
      <c r="AF123" s="295"/>
      <c r="AG123" s="295"/>
      <c r="AH123" s="295"/>
      <c r="AI123" s="295"/>
      <c r="AJ123" s="295"/>
      <c r="AK123" s="295"/>
      <c r="AL123" s="295"/>
      <c r="AM123" s="295"/>
      <c r="AN123" s="295"/>
      <c r="AO123" s="295"/>
      <c r="AP123" s="295"/>
      <c r="AQ123" s="295"/>
    </row>
    <row r="124" ht="15.75" customHeight="1">
      <c r="A124" s="47"/>
      <c r="B124" s="325" t="s">
        <v>15</v>
      </c>
      <c r="C124" s="326"/>
      <c r="D124" s="326"/>
      <c r="E124" s="326"/>
      <c r="F124" s="326"/>
      <c r="G124" s="326"/>
      <c r="H124" s="326"/>
      <c r="I124" s="326"/>
      <c r="J124" s="327"/>
      <c r="K124" s="328"/>
      <c r="L124" s="329">
        <f t="shared" ref="L124:U124" si="100">(L123/K123)-1</f>
        <v>0.1620991496</v>
      </c>
      <c r="M124" s="329">
        <f t="shared" si="100"/>
        <v>-0.2458729664</v>
      </c>
      <c r="N124" s="329">
        <f t="shared" si="100"/>
        <v>0.153210708</v>
      </c>
      <c r="O124" s="329">
        <f t="shared" si="100"/>
        <v>-0.07998881097</v>
      </c>
      <c r="P124" s="329">
        <f t="shared" si="100"/>
        <v>0.3645413626</v>
      </c>
      <c r="Q124" s="329">
        <f t="shared" si="100"/>
        <v>0.121531968</v>
      </c>
      <c r="R124" s="329">
        <f t="shared" si="100"/>
        <v>0.1401941568</v>
      </c>
      <c r="S124" s="329">
        <f t="shared" si="100"/>
        <v>0.1576618217</v>
      </c>
      <c r="T124" s="329">
        <f t="shared" si="100"/>
        <v>0.1708651262</v>
      </c>
      <c r="U124" s="330">
        <f t="shared" si="100"/>
        <v>0.1786088408</v>
      </c>
      <c r="V124" s="307"/>
      <c r="W124" s="47"/>
      <c r="X124" s="47"/>
      <c r="Y124" s="47"/>
      <c r="Z124" s="47"/>
      <c r="AA124" s="47"/>
      <c r="AB124" s="47"/>
      <c r="AC124" s="47"/>
      <c r="AD124" s="47"/>
      <c r="AE124" s="47"/>
      <c r="AF124" s="47"/>
      <c r="AG124" s="47"/>
      <c r="AH124" s="47"/>
      <c r="AI124" s="47"/>
      <c r="AJ124" s="47"/>
      <c r="AK124" s="47"/>
      <c r="AL124" s="47"/>
      <c r="AM124" s="47"/>
      <c r="AN124" s="47"/>
      <c r="AO124" s="47"/>
      <c r="AP124" s="47"/>
      <c r="AQ124" s="47"/>
    </row>
    <row r="125" ht="15.75" customHeight="1">
      <c r="A125" s="47"/>
      <c r="B125" s="47"/>
      <c r="C125" s="47"/>
      <c r="D125" s="47"/>
      <c r="E125" s="47"/>
      <c r="F125" s="47"/>
      <c r="G125" s="47"/>
      <c r="H125" s="47"/>
      <c r="I125" s="47"/>
      <c r="J125" s="307"/>
      <c r="K125" s="68"/>
      <c r="L125" s="68"/>
      <c r="M125" s="68"/>
      <c r="N125" s="68"/>
      <c r="O125" s="68"/>
      <c r="P125" s="68"/>
      <c r="Q125" s="68"/>
      <c r="R125" s="68"/>
      <c r="S125" s="68"/>
      <c r="T125" s="68"/>
      <c r="U125" s="68"/>
      <c r="V125" s="307"/>
      <c r="W125" s="47"/>
      <c r="X125" s="47"/>
      <c r="Y125" s="47"/>
      <c r="Z125" s="47"/>
      <c r="AA125" s="47"/>
      <c r="AB125" s="47"/>
      <c r="AC125" s="47"/>
      <c r="AD125" s="47"/>
      <c r="AE125" s="47"/>
      <c r="AF125" s="47"/>
      <c r="AG125" s="47"/>
      <c r="AH125" s="47"/>
      <c r="AI125" s="47"/>
      <c r="AJ125" s="47"/>
      <c r="AK125" s="47"/>
      <c r="AL125" s="47"/>
      <c r="AM125" s="47"/>
      <c r="AN125" s="47"/>
      <c r="AO125" s="47"/>
      <c r="AP125" s="47"/>
      <c r="AQ125" s="47"/>
    </row>
    <row r="126" ht="15.75" customHeight="1">
      <c r="A126" s="47"/>
      <c r="B126" s="89" t="s">
        <v>90</v>
      </c>
      <c r="C126" s="47"/>
      <c r="D126" s="47"/>
      <c r="E126" s="47"/>
      <c r="F126" s="47"/>
      <c r="G126" s="47"/>
      <c r="H126" s="47"/>
      <c r="I126" s="47"/>
      <c r="J126" s="307"/>
      <c r="K126" s="68"/>
      <c r="L126" s="72">
        <f t="shared" ref="L126:U126" si="101">L124/L122</f>
        <v>1.239262987</v>
      </c>
      <c r="M126" s="72">
        <f t="shared" si="101"/>
        <v>-1.306687461</v>
      </c>
      <c r="N126" s="72">
        <f t="shared" si="101"/>
        <v>0.9977597197</v>
      </c>
      <c r="O126" s="72">
        <f t="shared" si="101"/>
        <v>-0.6102416603</v>
      </c>
      <c r="P126" s="72">
        <f t="shared" si="101"/>
        <v>1.842318215</v>
      </c>
      <c r="Q126" s="72">
        <f t="shared" si="101"/>
        <v>0.7717521176</v>
      </c>
      <c r="R126" s="72">
        <f t="shared" si="101"/>
        <v>0.8205209886</v>
      </c>
      <c r="S126" s="72">
        <f t="shared" si="101"/>
        <v>0.8669258547</v>
      </c>
      <c r="T126" s="72">
        <f t="shared" si="101"/>
        <v>0.906419368</v>
      </c>
      <c r="U126" s="72">
        <f t="shared" si="101"/>
        <v>0.933311955</v>
      </c>
      <c r="V126" s="307"/>
      <c r="W126" s="47"/>
      <c r="X126" s="47"/>
      <c r="Y126" s="47"/>
      <c r="Z126" s="47"/>
      <c r="AA126" s="47"/>
      <c r="AB126" s="47"/>
      <c r="AC126" s="47"/>
      <c r="AD126" s="47"/>
      <c r="AE126" s="47"/>
      <c r="AF126" s="47"/>
      <c r="AG126" s="47"/>
      <c r="AH126" s="47"/>
      <c r="AI126" s="47"/>
      <c r="AJ126" s="47"/>
      <c r="AK126" s="47"/>
      <c r="AL126" s="47"/>
      <c r="AM126" s="47"/>
      <c r="AN126" s="47"/>
      <c r="AO126" s="47"/>
      <c r="AP126" s="47"/>
      <c r="AQ126" s="47"/>
    </row>
    <row r="127" ht="15.75" customHeight="1">
      <c r="A127" s="47"/>
      <c r="B127" s="331" t="s">
        <v>91</v>
      </c>
      <c r="C127" s="47"/>
      <c r="D127" s="47"/>
      <c r="E127" s="47"/>
      <c r="F127" s="47"/>
      <c r="G127" s="47"/>
      <c r="H127" s="47"/>
      <c r="I127" s="47"/>
      <c r="J127" s="295"/>
      <c r="K127" s="68"/>
      <c r="L127" s="332">
        <f t="shared" ref="L127:U127" si="102">L109/L122</f>
        <v>1.234467976</v>
      </c>
      <c r="M127" s="332">
        <f t="shared" si="102"/>
        <v>-1.377385665</v>
      </c>
      <c r="N127" s="332">
        <f t="shared" si="102"/>
        <v>0.6331227099</v>
      </c>
      <c r="O127" s="332">
        <f t="shared" si="102"/>
        <v>-0.8530928827</v>
      </c>
      <c r="P127" s="332">
        <f t="shared" si="102"/>
        <v>1.505231764</v>
      </c>
      <c r="Q127" s="332">
        <f t="shared" si="102"/>
        <v>0.4486478896</v>
      </c>
      <c r="R127" s="332">
        <f t="shared" si="102"/>
        <v>0.5411963705</v>
      </c>
      <c r="S127" s="332">
        <f t="shared" si="102"/>
        <v>0.6222624452</v>
      </c>
      <c r="T127" s="332">
        <f t="shared" si="102"/>
        <v>0.6884720154</v>
      </c>
      <c r="U127" s="332">
        <f t="shared" si="102"/>
        <v>0.7428946785</v>
      </c>
      <c r="V127" s="307"/>
      <c r="W127" s="47"/>
      <c r="X127" s="47"/>
      <c r="Y127" s="47"/>
      <c r="Z127" s="47"/>
      <c r="AA127" s="47"/>
      <c r="AB127" s="47"/>
      <c r="AC127" s="47"/>
      <c r="AD127" s="47"/>
      <c r="AE127" s="47"/>
      <c r="AF127" s="47"/>
      <c r="AG127" s="47"/>
      <c r="AH127" s="47"/>
      <c r="AI127" s="47"/>
      <c r="AJ127" s="47"/>
      <c r="AK127" s="47"/>
      <c r="AL127" s="47"/>
      <c r="AM127" s="47"/>
      <c r="AN127" s="47"/>
      <c r="AO127" s="47"/>
      <c r="AP127" s="47"/>
      <c r="AQ127" s="47"/>
    </row>
    <row r="128" ht="15.75" customHeight="1">
      <c r="A128" s="47"/>
      <c r="B128" s="89" t="s">
        <v>92</v>
      </c>
      <c r="C128" s="47"/>
      <c r="D128" s="47"/>
      <c r="E128" s="47"/>
      <c r="F128" s="47"/>
      <c r="G128" s="47"/>
      <c r="H128" s="47"/>
      <c r="I128" s="47"/>
      <c r="J128" s="295"/>
      <c r="K128" s="68"/>
      <c r="L128" s="72">
        <f t="shared" ref="L128:U128" si="103">L121/L117</f>
        <v>-1.538345383</v>
      </c>
      <c r="M128" s="72">
        <f t="shared" si="103"/>
        <v>0.3973657659</v>
      </c>
      <c r="N128" s="72">
        <f t="shared" si="103"/>
        <v>2.034479715</v>
      </c>
      <c r="O128" s="72">
        <f t="shared" si="103"/>
        <v>0.8228768013</v>
      </c>
      <c r="P128" s="72">
        <f t="shared" si="103"/>
        <v>-0.1070597286</v>
      </c>
      <c r="Q128" s="72">
        <f t="shared" si="103"/>
        <v>-0.0692871763</v>
      </c>
      <c r="R128" s="72">
        <f t="shared" si="103"/>
        <v>0.131531478</v>
      </c>
      <c r="S128" s="72">
        <f t="shared" si="103"/>
        <v>0.1059082794</v>
      </c>
      <c r="T128" s="72">
        <f t="shared" si="103"/>
        <v>0.07721915541</v>
      </c>
      <c r="U128" s="72">
        <f t="shared" si="103"/>
        <v>0.05010312417</v>
      </c>
      <c r="V128" s="307"/>
      <c r="W128" s="47"/>
      <c r="X128" s="47"/>
      <c r="Y128" s="47"/>
      <c r="Z128" s="47"/>
      <c r="AA128" s="47"/>
      <c r="AB128" s="47"/>
      <c r="AC128" s="47"/>
      <c r="AD128" s="47"/>
      <c r="AE128" s="47"/>
      <c r="AF128" s="47"/>
      <c r="AG128" s="47"/>
      <c r="AH128" s="47"/>
      <c r="AI128" s="47"/>
      <c r="AJ128" s="47"/>
      <c r="AK128" s="47"/>
      <c r="AL128" s="47"/>
      <c r="AM128" s="47"/>
      <c r="AN128" s="47"/>
      <c r="AO128" s="47"/>
      <c r="AP128" s="47"/>
      <c r="AQ128" s="47"/>
    </row>
    <row r="129" ht="15.75" customHeight="1">
      <c r="A129" s="47"/>
      <c r="B129" s="333" t="s">
        <v>93</v>
      </c>
      <c r="C129" s="47"/>
      <c r="D129" s="47"/>
      <c r="E129" s="47"/>
      <c r="F129" s="47"/>
      <c r="G129" s="47"/>
      <c r="H129" s="47"/>
      <c r="I129" s="47"/>
      <c r="J129" s="295"/>
      <c r="K129" s="68"/>
      <c r="L129" s="334">
        <f t="shared" ref="L129:U129" si="104">L119/L117</f>
        <v>-1.542999991</v>
      </c>
      <c r="M129" s="334">
        <f t="shared" si="104"/>
        <v>0.2934808701</v>
      </c>
      <c r="N129" s="334">
        <f t="shared" si="104"/>
        <v>1.727309597</v>
      </c>
      <c r="O129" s="334">
        <f t="shared" si="104"/>
        <v>0.5181770739</v>
      </c>
      <c r="P129" s="334">
        <f t="shared" si="104"/>
        <v>-0.3735187392</v>
      </c>
      <c r="Q129" s="334">
        <f t="shared" si="104"/>
        <v>-0.3195316834</v>
      </c>
      <c r="R129" s="334">
        <f t="shared" si="104"/>
        <v>-0.07378127458</v>
      </c>
      <c r="S129" s="334">
        <f t="shared" si="104"/>
        <v>-0.06048128922</v>
      </c>
      <c r="T129" s="334">
        <f t="shared" si="104"/>
        <v>-0.05894620396</v>
      </c>
      <c r="U129" s="334">
        <f t="shared" si="104"/>
        <v>-0.0574921054</v>
      </c>
      <c r="V129" s="307"/>
      <c r="W129" s="47"/>
      <c r="X129" s="47"/>
      <c r="Y129" s="47"/>
      <c r="Z129" s="47"/>
      <c r="AA129" s="47"/>
      <c r="AB129" s="47"/>
      <c r="AC129" s="47"/>
      <c r="AD129" s="47"/>
      <c r="AE129" s="47"/>
      <c r="AF129" s="47"/>
      <c r="AG129" s="47"/>
      <c r="AH129" s="47"/>
      <c r="AI129" s="47"/>
      <c r="AJ129" s="47"/>
      <c r="AK129" s="47"/>
      <c r="AL129" s="47"/>
      <c r="AM129" s="47"/>
      <c r="AN129" s="47"/>
      <c r="AO129" s="47"/>
      <c r="AP129" s="47"/>
      <c r="AQ129" s="47"/>
    </row>
    <row r="130" ht="15.75" customHeight="1">
      <c r="A130" s="17"/>
      <c r="B130" s="17"/>
      <c r="C130" s="17"/>
      <c r="D130" s="37"/>
      <c r="E130" s="37"/>
      <c r="F130" s="37"/>
      <c r="G130" s="37"/>
      <c r="H130" s="37"/>
      <c r="I130" s="37"/>
      <c r="J130" s="18"/>
      <c r="K130" s="18"/>
      <c r="L130" s="18"/>
      <c r="M130" s="18"/>
      <c r="N130" s="18"/>
      <c r="O130" s="18"/>
      <c r="P130" s="18"/>
      <c r="Q130" s="18"/>
      <c r="R130" s="18"/>
      <c r="S130" s="18"/>
      <c r="T130" s="18"/>
      <c r="U130" s="18"/>
      <c r="V130" s="37"/>
    </row>
    <row r="131" ht="13.5" customHeight="1">
      <c r="A131" s="206"/>
      <c r="B131" s="207" t="s">
        <v>94</v>
      </c>
      <c r="C131" s="208"/>
      <c r="D131" s="209"/>
      <c r="E131" s="209"/>
      <c r="F131" s="209"/>
      <c r="G131" s="209"/>
      <c r="H131" s="209"/>
      <c r="I131" s="209"/>
      <c r="J131" s="210"/>
      <c r="K131" s="210"/>
      <c r="L131" s="210"/>
      <c r="M131" s="210"/>
      <c r="N131" s="210"/>
      <c r="O131" s="210"/>
      <c r="P131" s="210"/>
      <c r="Q131" s="210"/>
      <c r="R131" s="210"/>
      <c r="S131" s="210"/>
      <c r="T131" s="210"/>
      <c r="U131" s="210"/>
      <c r="V131" s="37"/>
    </row>
    <row r="132" ht="15.75" customHeight="1" outlineLevel="1">
      <c r="A132" s="335"/>
      <c r="B132" s="336" t="s">
        <v>95</v>
      </c>
      <c r="C132" s="336"/>
      <c r="D132" s="337"/>
      <c r="E132" s="337"/>
      <c r="F132" s="337"/>
      <c r="G132" s="337"/>
      <c r="H132" s="337"/>
      <c r="I132" s="337"/>
      <c r="J132" s="338"/>
      <c r="K132" s="338">
        <f t="shared" ref="K132:P132" si="105">K94/K7</f>
        <v>0.04623734474</v>
      </c>
      <c r="L132" s="338">
        <f t="shared" si="105"/>
        <v>0.05056987938</v>
      </c>
      <c r="M132" s="338">
        <f t="shared" si="105"/>
        <v>0.03987618354</v>
      </c>
      <c r="N132" s="338">
        <f t="shared" si="105"/>
        <v>0.04256368118</v>
      </c>
      <c r="O132" s="338">
        <f t="shared" si="105"/>
        <v>0.07377417904</v>
      </c>
      <c r="P132" s="338">
        <f t="shared" si="105"/>
        <v>0.06897063186</v>
      </c>
      <c r="Q132" s="338">
        <f t="shared" ref="Q132:U132" si="106">P132</f>
        <v>0.06897063186</v>
      </c>
      <c r="R132" s="338">
        <f t="shared" si="106"/>
        <v>0.06897063186</v>
      </c>
      <c r="S132" s="338">
        <f t="shared" si="106"/>
        <v>0.06897063186</v>
      </c>
      <c r="T132" s="338">
        <f t="shared" si="106"/>
        <v>0.06897063186</v>
      </c>
      <c r="U132" s="338">
        <f t="shared" si="106"/>
        <v>0.06897063186</v>
      </c>
      <c r="V132" s="339"/>
    </row>
    <row r="133" ht="15.75" customHeight="1" outlineLevel="1">
      <c r="A133" s="335"/>
      <c r="B133" s="336" t="s">
        <v>96</v>
      </c>
      <c r="C133" s="336"/>
      <c r="D133" s="337"/>
      <c r="E133" s="337"/>
      <c r="F133" s="337"/>
      <c r="G133" s="337"/>
      <c r="H133" s="337"/>
      <c r="I133" s="337"/>
      <c r="J133" s="338"/>
      <c r="K133" s="340">
        <f t="shared" ref="K133:P133" si="107">K95/K7</f>
        <v>0.4303308632</v>
      </c>
      <c r="L133" s="340">
        <f t="shared" si="107"/>
        <v>0.3787761425</v>
      </c>
      <c r="M133" s="340">
        <f t="shared" si="107"/>
        <v>0.3580662782</v>
      </c>
      <c r="N133" s="340">
        <f t="shared" si="107"/>
        <v>0.3883319638</v>
      </c>
      <c r="O133" s="340">
        <f t="shared" si="107"/>
        <v>0.3337831759</v>
      </c>
      <c r="P133" s="340">
        <f t="shared" si="107"/>
        <v>0.2847819638</v>
      </c>
      <c r="Q133" s="338">
        <f t="shared" ref="Q133:U133" si="108">P133</f>
        <v>0.2847819638</v>
      </c>
      <c r="R133" s="338">
        <f t="shared" si="108"/>
        <v>0.2847819638</v>
      </c>
      <c r="S133" s="338">
        <f t="shared" si="108"/>
        <v>0.2847819638</v>
      </c>
      <c r="T133" s="338">
        <f t="shared" si="108"/>
        <v>0.2847819638</v>
      </c>
      <c r="U133" s="338">
        <f t="shared" si="108"/>
        <v>0.2847819638</v>
      </c>
      <c r="V133" s="339"/>
    </row>
    <row r="134" ht="15.75" customHeight="1" outlineLevel="1">
      <c r="A134" s="335"/>
      <c r="B134" s="336" t="s">
        <v>97</v>
      </c>
      <c r="C134" s="336"/>
      <c r="D134" s="337"/>
      <c r="E134" s="337"/>
      <c r="F134" s="337"/>
      <c r="G134" s="337"/>
      <c r="H134" s="337"/>
      <c r="I134" s="337"/>
      <c r="J134" s="338"/>
      <c r="K134" s="338">
        <f t="shared" ref="K134:P134" si="109">K96/K7</f>
        <v>0</v>
      </c>
      <c r="L134" s="338">
        <f t="shared" si="109"/>
        <v>0</v>
      </c>
      <c r="M134" s="338">
        <f t="shared" si="109"/>
        <v>0</v>
      </c>
      <c r="N134" s="338">
        <f t="shared" si="109"/>
        <v>0</v>
      </c>
      <c r="O134" s="338">
        <f t="shared" si="109"/>
        <v>0</v>
      </c>
      <c r="P134" s="338">
        <f t="shared" si="109"/>
        <v>0</v>
      </c>
      <c r="Q134" s="338">
        <f t="shared" ref="Q134:U134" si="110">P134</f>
        <v>0</v>
      </c>
      <c r="R134" s="338">
        <f t="shared" si="110"/>
        <v>0</v>
      </c>
      <c r="S134" s="338">
        <f t="shared" si="110"/>
        <v>0</v>
      </c>
      <c r="T134" s="338">
        <f t="shared" si="110"/>
        <v>0</v>
      </c>
      <c r="U134" s="338">
        <f t="shared" si="110"/>
        <v>0</v>
      </c>
      <c r="V134" s="339"/>
    </row>
    <row r="135" ht="15.75" customHeight="1" outlineLevel="1">
      <c r="A135" s="341"/>
      <c r="B135" s="342" t="s">
        <v>98</v>
      </c>
      <c r="C135" s="342"/>
      <c r="D135" s="343"/>
      <c r="E135" s="343"/>
      <c r="F135" s="343"/>
      <c r="G135" s="343"/>
      <c r="H135" s="343"/>
      <c r="I135" s="343"/>
      <c r="J135" s="344"/>
      <c r="K135" s="344">
        <f t="shared" ref="K135:P135" si="111">K97/K7</f>
        <v>0.1507149567</v>
      </c>
      <c r="L135" s="344">
        <f t="shared" si="111"/>
        <v>0.08730773487</v>
      </c>
      <c r="M135" s="344">
        <f t="shared" si="111"/>
        <v>0.05817552804</v>
      </c>
      <c r="N135" s="344">
        <f t="shared" si="111"/>
        <v>0.04938373048</v>
      </c>
      <c r="O135" s="344">
        <f t="shared" si="111"/>
        <v>0.04318488529</v>
      </c>
      <c r="P135" s="344">
        <f t="shared" si="111"/>
        <v>0.04318451498</v>
      </c>
      <c r="Q135" s="344">
        <f t="shared" ref="Q135:U135" si="112">P135</f>
        <v>0.04318451498</v>
      </c>
      <c r="R135" s="344">
        <f t="shared" si="112"/>
        <v>0.04318451498</v>
      </c>
      <c r="S135" s="344">
        <f t="shared" si="112"/>
        <v>0.04318451498</v>
      </c>
      <c r="T135" s="344">
        <f t="shared" si="112"/>
        <v>0.04318451498</v>
      </c>
      <c r="U135" s="344">
        <f t="shared" si="112"/>
        <v>0.04318451498</v>
      </c>
      <c r="V135" s="339"/>
    </row>
    <row r="136" ht="15.75" customHeight="1" outlineLevel="1">
      <c r="A136" s="341"/>
      <c r="B136" s="342" t="s">
        <v>99</v>
      </c>
      <c r="C136" s="342"/>
      <c r="D136" s="343"/>
      <c r="E136" s="343"/>
      <c r="F136" s="343"/>
      <c r="G136" s="343"/>
      <c r="H136" s="343"/>
      <c r="I136" s="343"/>
      <c r="J136" s="344"/>
      <c r="K136" s="344">
        <f t="shared" ref="K136:P136" si="113">K98/K7</f>
        <v>0</v>
      </c>
      <c r="L136" s="344">
        <f t="shared" si="113"/>
        <v>0.08653314153</v>
      </c>
      <c r="M136" s="344">
        <f t="shared" si="113"/>
        <v>0.08512381646</v>
      </c>
      <c r="N136" s="344">
        <f t="shared" si="113"/>
        <v>0.08570254725</v>
      </c>
      <c r="O136" s="344">
        <f t="shared" si="113"/>
        <v>0.08404558405</v>
      </c>
      <c r="P136" s="344">
        <f t="shared" si="113"/>
        <v>0.08404776031</v>
      </c>
      <c r="Q136" s="344">
        <f t="shared" ref="Q136:U136" si="114">P136</f>
        <v>0.08404776031</v>
      </c>
      <c r="R136" s="344">
        <f t="shared" si="114"/>
        <v>0.08404776031</v>
      </c>
      <c r="S136" s="344">
        <f t="shared" si="114"/>
        <v>0.08404776031</v>
      </c>
      <c r="T136" s="344">
        <f t="shared" si="114"/>
        <v>0.08404776031</v>
      </c>
      <c r="U136" s="344">
        <f t="shared" si="114"/>
        <v>0.08404776031</v>
      </c>
      <c r="V136" s="339"/>
    </row>
    <row r="137" ht="15.75" customHeight="1" outlineLevel="1">
      <c r="A137" s="17"/>
      <c r="B137" s="17"/>
      <c r="C137" s="17"/>
      <c r="D137" s="37"/>
      <c r="E137" s="37"/>
      <c r="F137" s="37"/>
      <c r="G137" s="37"/>
      <c r="H137" s="37"/>
      <c r="I137" s="37"/>
      <c r="J137" s="345"/>
      <c r="K137" s="345"/>
      <c r="L137" s="345"/>
      <c r="M137" s="345"/>
      <c r="N137" s="345"/>
      <c r="O137" s="345"/>
      <c r="P137" s="345"/>
      <c r="Q137" s="345"/>
      <c r="R137" s="345"/>
      <c r="S137" s="345"/>
      <c r="T137" s="345"/>
      <c r="U137" s="345"/>
      <c r="V137" s="339"/>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ht="15.75" customHeight="1" outlineLevel="1">
      <c r="A138" s="346"/>
      <c r="B138" s="347" t="s">
        <v>100</v>
      </c>
      <c r="C138" s="347"/>
      <c r="D138" s="348"/>
      <c r="E138" s="348"/>
      <c r="F138" s="348"/>
      <c r="G138" s="348"/>
      <c r="H138" s="348"/>
      <c r="I138" s="348"/>
      <c r="J138" s="349"/>
      <c r="K138" s="349">
        <f t="shared" ref="K138:U138" si="115">K99-J99</f>
        <v>126.4</v>
      </c>
      <c r="L138" s="349">
        <f t="shared" si="115"/>
        <v>-81.3</v>
      </c>
      <c r="M138" s="349">
        <f t="shared" si="115"/>
        <v>48.8</v>
      </c>
      <c r="N138" s="349">
        <f t="shared" si="115"/>
        <v>80.3</v>
      </c>
      <c r="O138" s="349">
        <f t="shared" si="115"/>
        <v>13.9</v>
      </c>
      <c r="P138" s="349">
        <f t="shared" si="115"/>
        <v>-68.46</v>
      </c>
      <c r="Q138" s="349">
        <f t="shared" si="115"/>
        <v>4.836556597</v>
      </c>
      <c r="R138" s="349">
        <f t="shared" si="115"/>
        <v>21.14831125</v>
      </c>
      <c r="S138" s="349">
        <f t="shared" si="115"/>
        <v>23.35947344</v>
      </c>
      <c r="T138" s="349">
        <f t="shared" si="115"/>
        <v>24.86685862</v>
      </c>
      <c r="U138" s="349">
        <f t="shared" si="115"/>
        <v>26.46658362</v>
      </c>
      <c r="V138" s="350"/>
      <c r="W138" s="87"/>
      <c r="X138" s="87"/>
      <c r="Y138" s="87"/>
      <c r="Z138" s="87"/>
      <c r="AA138" s="87"/>
      <c r="AB138" s="87"/>
      <c r="AC138" s="87"/>
      <c r="AD138" s="87"/>
      <c r="AE138" s="87"/>
      <c r="AF138" s="87"/>
      <c r="AG138" s="87"/>
      <c r="AH138" s="87"/>
      <c r="AI138" s="87"/>
      <c r="AJ138" s="87"/>
      <c r="AK138" s="87"/>
      <c r="AL138" s="87"/>
      <c r="AM138" s="87"/>
      <c r="AN138" s="87"/>
      <c r="AO138" s="87"/>
      <c r="AP138" s="87"/>
      <c r="AQ138" s="87"/>
    </row>
    <row r="139" ht="15.75" customHeight="1" outlineLevel="1">
      <c r="A139" s="131"/>
      <c r="B139" s="131"/>
      <c r="C139" s="131"/>
      <c r="D139" s="133"/>
      <c r="E139" s="133"/>
      <c r="F139" s="133"/>
      <c r="G139" s="133"/>
      <c r="H139" s="133"/>
      <c r="I139" s="133"/>
      <c r="J139" s="351"/>
      <c r="K139" s="351"/>
      <c r="L139" s="351"/>
      <c r="M139" s="351"/>
      <c r="N139" s="351"/>
      <c r="O139" s="351"/>
      <c r="P139" s="351"/>
      <c r="Q139" s="351"/>
      <c r="R139" s="351"/>
      <c r="S139" s="351"/>
      <c r="T139" s="351"/>
      <c r="U139" s="351"/>
      <c r="V139" s="350"/>
      <c r="W139" s="87"/>
      <c r="X139" s="87"/>
      <c r="Y139" s="87"/>
      <c r="Z139" s="87"/>
      <c r="AA139" s="87"/>
      <c r="AB139" s="87"/>
      <c r="AC139" s="87"/>
      <c r="AD139" s="87"/>
      <c r="AE139" s="87"/>
      <c r="AF139" s="87"/>
      <c r="AG139" s="87"/>
      <c r="AH139" s="87"/>
      <c r="AI139" s="87"/>
      <c r="AJ139" s="87"/>
      <c r="AK139" s="87"/>
      <c r="AL139" s="87"/>
      <c r="AM139" s="87"/>
      <c r="AN139" s="87"/>
      <c r="AO139" s="87"/>
      <c r="AP139" s="87"/>
      <c r="AQ139" s="87"/>
    </row>
    <row r="140" ht="15.75" customHeight="1" outlineLevel="1">
      <c r="A140" s="131"/>
      <c r="B140" s="131" t="s">
        <v>101</v>
      </c>
      <c r="C140" s="131"/>
      <c r="D140" s="133"/>
      <c r="E140" s="133"/>
      <c r="F140" s="133"/>
      <c r="G140" s="133"/>
      <c r="H140" s="133"/>
      <c r="I140" s="133"/>
      <c r="J140" s="352"/>
      <c r="K140" s="352">
        <f t="shared" ref="K140:O140" si="116">(K94/J7)*365</f>
        <v>19.46959663</v>
      </c>
      <c r="L140" s="352">
        <f t="shared" si="116"/>
        <v>17.40997808</v>
      </c>
      <c r="M140" s="352">
        <f t="shared" si="116"/>
        <v>17.69060529</v>
      </c>
      <c r="N140" s="352">
        <f t="shared" si="116"/>
        <v>17.21321923</v>
      </c>
      <c r="O140" s="352">
        <f t="shared" si="116"/>
        <v>29.51191454</v>
      </c>
      <c r="P140" s="352">
        <f t="shared" ref="P140:U140" si="117">(P94/P7)*365</f>
        <v>25.17428063</v>
      </c>
      <c r="Q140" s="352">
        <f t="shared" si="117"/>
        <v>25.17428063</v>
      </c>
      <c r="R140" s="352">
        <f t="shared" si="117"/>
        <v>25.17428063</v>
      </c>
      <c r="S140" s="352">
        <f t="shared" si="117"/>
        <v>25.17428063</v>
      </c>
      <c r="T140" s="352">
        <f t="shared" si="117"/>
        <v>25.17428063</v>
      </c>
      <c r="U140" s="352">
        <f t="shared" si="117"/>
        <v>25.17428063</v>
      </c>
      <c r="V140" s="353"/>
    </row>
    <row r="141" ht="15.75" customHeight="1" outlineLevel="1">
      <c r="A141" s="131"/>
      <c r="B141" s="131" t="s">
        <v>102</v>
      </c>
      <c r="C141" s="131"/>
      <c r="D141" s="133"/>
      <c r="E141" s="133"/>
      <c r="F141" s="133"/>
      <c r="G141" s="133"/>
      <c r="H141" s="133"/>
      <c r="I141" s="133"/>
      <c r="J141" s="352"/>
      <c r="K141" s="352">
        <f t="shared" ref="K141:U141" si="118">ABS(K95/K26*365)</f>
        <v>412.5260417</v>
      </c>
      <c r="L141" s="352">
        <f t="shared" si="118"/>
        <v>348.1178601</v>
      </c>
      <c r="M141" s="352">
        <f t="shared" si="118"/>
        <v>393.515625</v>
      </c>
      <c r="N141" s="352">
        <f t="shared" si="118"/>
        <v>429.3155799</v>
      </c>
      <c r="O141" s="352">
        <f t="shared" si="118"/>
        <v>390.2449568</v>
      </c>
      <c r="P141" s="352">
        <f t="shared" si="118"/>
        <v>345.8179127</v>
      </c>
      <c r="Q141" s="352">
        <f t="shared" si="118"/>
        <v>345.8179127</v>
      </c>
      <c r="R141" s="352">
        <f t="shared" si="118"/>
        <v>348.1343417</v>
      </c>
      <c r="S141" s="352">
        <f t="shared" si="118"/>
        <v>351.6677623</v>
      </c>
      <c r="T141" s="352">
        <f t="shared" si="118"/>
        <v>355.2736438</v>
      </c>
      <c r="U141" s="352">
        <f t="shared" si="118"/>
        <v>358.9542385</v>
      </c>
      <c r="V141" s="353"/>
    </row>
    <row r="142" ht="15.75" customHeight="1" outlineLevel="1">
      <c r="A142" s="131"/>
      <c r="B142" s="131" t="s">
        <v>103</v>
      </c>
      <c r="C142" s="131"/>
      <c r="D142" s="133"/>
      <c r="E142" s="133"/>
      <c r="F142" s="133"/>
      <c r="G142" s="133"/>
      <c r="H142" s="133"/>
      <c r="I142" s="133"/>
      <c r="J142" s="352"/>
      <c r="K142" s="352">
        <f t="shared" ref="K142:U142" si="119">ABS(K97/K26*365)</f>
        <v>144.4791667</v>
      </c>
      <c r="L142" s="352">
        <f t="shared" si="119"/>
        <v>80.24101421</v>
      </c>
      <c r="M142" s="352">
        <f t="shared" si="119"/>
        <v>63.93503289</v>
      </c>
      <c r="N142" s="352">
        <f t="shared" si="119"/>
        <v>54.59556994</v>
      </c>
      <c r="O142" s="352">
        <f t="shared" si="119"/>
        <v>50.48991354</v>
      </c>
      <c r="P142" s="352">
        <f t="shared" si="119"/>
        <v>52.44004441</v>
      </c>
      <c r="Q142" s="352">
        <f t="shared" si="119"/>
        <v>52.44004441</v>
      </c>
      <c r="R142" s="352">
        <f t="shared" si="119"/>
        <v>52.79130916</v>
      </c>
      <c r="S142" s="352">
        <f t="shared" si="119"/>
        <v>53.32711926</v>
      </c>
      <c r="T142" s="352">
        <f t="shared" si="119"/>
        <v>53.8739174</v>
      </c>
      <c r="U142" s="352">
        <f t="shared" si="119"/>
        <v>54.43204507</v>
      </c>
      <c r="V142" s="133"/>
    </row>
    <row r="143" ht="15.75" customHeight="1" outlineLevel="1">
      <c r="A143" s="346"/>
      <c r="B143" s="347" t="s">
        <v>104</v>
      </c>
      <c r="C143" s="347"/>
      <c r="D143" s="348"/>
      <c r="E143" s="348"/>
      <c r="F143" s="348"/>
      <c r="G143" s="348"/>
      <c r="H143" s="348"/>
      <c r="I143" s="348"/>
      <c r="J143" s="354"/>
      <c r="K143" s="354">
        <f t="shared" ref="K143:U143" si="120">K140+K141-K142</f>
        <v>287.5164716</v>
      </c>
      <c r="L143" s="354">
        <f t="shared" si="120"/>
        <v>285.286824</v>
      </c>
      <c r="M143" s="354">
        <f t="shared" si="120"/>
        <v>347.2711974</v>
      </c>
      <c r="N143" s="354">
        <f t="shared" si="120"/>
        <v>391.9332292</v>
      </c>
      <c r="O143" s="354">
        <f t="shared" si="120"/>
        <v>369.2669578</v>
      </c>
      <c r="P143" s="354">
        <f t="shared" si="120"/>
        <v>318.5521489</v>
      </c>
      <c r="Q143" s="354">
        <f t="shared" si="120"/>
        <v>318.5521489</v>
      </c>
      <c r="R143" s="354">
        <f t="shared" si="120"/>
        <v>320.5173132</v>
      </c>
      <c r="S143" s="354">
        <f t="shared" si="120"/>
        <v>323.5149236</v>
      </c>
      <c r="T143" s="354">
        <f t="shared" si="120"/>
        <v>326.5740071</v>
      </c>
      <c r="U143" s="354">
        <f t="shared" si="120"/>
        <v>329.696474</v>
      </c>
      <c r="V143" s="353"/>
      <c r="W143" s="9"/>
      <c r="X143" s="9"/>
      <c r="Y143" s="9"/>
      <c r="Z143" s="9"/>
      <c r="AA143" s="9"/>
      <c r="AB143" s="9"/>
      <c r="AC143" s="9"/>
      <c r="AD143" s="9"/>
      <c r="AE143" s="9"/>
      <c r="AF143" s="9"/>
      <c r="AG143" s="9"/>
      <c r="AH143" s="9"/>
      <c r="AI143" s="9"/>
      <c r="AJ143" s="9"/>
      <c r="AK143" s="9"/>
      <c r="AL143" s="9"/>
      <c r="AM143" s="9"/>
      <c r="AN143" s="9"/>
      <c r="AO143" s="9"/>
      <c r="AP143" s="9"/>
      <c r="AQ143" s="9"/>
    </row>
    <row r="144" outlineLevel="1">
      <c r="J144" s="355"/>
      <c r="K144" s="355"/>
      <c r="L144" s="355"/>
      <c r="M144" s="355"/>
      <c r="N144" s="355"/>
      <c r="O144" s="355"/>
      <c r="P144" s="355"/>
      <c r="Q144" s="355"/>
      <c r="R144" s="355"/>
      <c r="S144" s="355"/>
      <c r="T144" s="355"/>
      <c r="U144" s="355"/>
    </row>
    <row r="145" outlineLevel="1">
      <c r="B145" s="356" t="s">
        <v>105</v>
      </c>
      <c r="J145" s="355"/>
      <c r="K145" s="357">
        <f t="shared" ref="K145:P145" si="121">K103/K7</f>
        <v>0.237866611</v>
      </c>
      <c r="L145" s="357">
        <f t="shared" si="121"/>
        <v>0.2819519752</v>
      </c>
      <c r="M145" s="357">
        <f t="shared" si="121"/>
        <v>0.2282410779</v>
      </c>
      <c r="N145" s="357">
        <f t="shared" si="121"/>
        <v>0.2751027116</v>
      </c>
      <c r="O145" s="357">
        <f t="shared" si="121"/>
        <v>0.2477882741</v>
      </c>
      <c r="P145" s="357">
        <f t="shared" si="121"/>
        <v>0.2453277959</v>
      </c>
      <c r="Q145" s="357">
        <f t="shared" ref="Q145:U145" si="122">P145</f>
        <v>0.2453277959</v>
      </c>
      <c r="R145" s="357">
        <f t="shared" si="122"/>
        <v>0.2453277959</v>
      </c>
      <c r="S145" s="357">
        <f t="shared" si="122"/>
        <v>0.2453277959</v>
      </c>
      <c r="T145" s="357">
        <f t="shared" si="122"/>
        <v>0.2453277959</v>
      </c>
      <c r="U145" s="357">
        <f t="shared" si="122"/>
        <v>0.2453277959</v>
      </c>
      <c r="V145" s="358"/>
    </row>
    <row r="146" ht="15.75" customHeight="1">
      <c r="A146" s="359"/>
      <c r="B146" s="359"/>
      <c r="C146" s="359"/>
      <c r="D146" s="359"/>
      <c r="E146" s="359"/>
      <c r="F146" s="359"/>
      <c r="G146" s="359"/>
      <c r="H146" s="359"/>
      <c r="I146" s="359"/>
      <c r="J146" s="360"/>
      <c r="K146" s="360"/>
      <c r="L146" s="360"/>
      <c r="M146" s="360"/>
      <c r="N146" s="360"/>
      <c r="O146" s="360"/>
      <c r="P146" s="360"/>
      <c r="Q146" s="360"/>
      <c r="R146" s="360"/>
      <c r="S146" s="360"/>
      <c r="T146" s="360"/>
      <c r="U146" s="360"/>
      <c r="V146" s="359"/>
    </row>
    <row r="147" ht="15.75" customHeight="1">
      <c r="A147" s="361"/>
      <c r="B147" s="362" t="s">
        <v>106</v>
      </c>
      <c r="C147" s="16"/>
      <c r="D147" s="16"/>
      <c r="E147" s="16"/>
      <c r="F147" s="16"/>
      <c r="G147" s="16"/>
      <c r="H147" s="16"/>
      <c r="I147" s="16"/>
      <c r="J147" s="16"/>
      <c r="K147" s="16"/>
      <c r="L147" s="16"/>
      <c r="M147" s="16"/>
      <c r="N147" s="16"/>
      <c r="O147" s="16"/>
      <c r="P147" s="16"/>
      <c r="Q147" s="16"/>
      <c r="R147" s="16"/>
      <c r="S147" s="16"/>
      <c r="T147" s="16"/>
      <c r="U147" s="16"/>
      <c r="V147" s="16"/>
    </row>
    <row r="148" ht="15.75" customHeight="1">
      <c r="A148" s="17"/>
      <c r="B148" s="17"/>
      <c r="C148" s="17"/>
      <c r="D148" s="37"/>
      <c r="E148" s="37"/>
      <c r="F148" s="37"/>
      <c r="G148" s="37"/>
      <c r="H148" s="37"/>
      <c r="I148" s="37"/>
      <c r="J148" s="18"/>
      <c r="K148" s="18"/>
      <c r="L148" s="18"/>
      <c r="M148" s="18"/>
      <c r="N148" s="18"/>
      <c r="O148" s="18"/>
      <c r="P148" s="18"/>
      <c r="Q148" s="18"/>
      <c r="R148" s="18"/>
      <c r="S148" s="18"/>
      <c r="T148" s="18"/>
      <c r="U148" s="18"/>
      <c r="V148" s="37"/>
    </row>
    <row r="149" ht="15.75" customHeight="1">
      <c r="A149" s="17"/>
      <c r="B149" s="17"/>
      <c r="C149" s="17"/>
      <c r="D149" s="37"/>
      <c r="E149" s="37"/>
      <c r="F149" s="37"/>
      <c r="G149" s="37"/>
      <c r="H149" s="37"/>
      <c r="I149" s="37"/>
      <c r="J149" s="18"/>
      <c r="K149" s="18"/>
      <c r="L149" s="18"/>
      <c r="M149" s="18"/>
      <c r="N149" s="18"/>
      <c r="O149" s="18"/>
      <c r="P149" s="18"/>
      <c r="Q149" s="18"/>
      <c r="R149" s="18"/>
      <c r="S149" s="18"/>
      <c r="T149" s="18"/>
      <c r="U149" s="18"/>
      <c r="V149" s="37"/>
    </row>
    <row r="150" ht="15.75" customHeight="1">
      <c r="A150" s="1"/>
      <c r="B150" s="19"/>
      <c r="C150" s="19"/>
      <c r="D150" s="20"/>
      <c r="E150" s="21">
        <v>2013.0</v>
      </c>
      <c r="F150" s="21">
        <v>2014.0</v>
      </c>
      <c r="G150" s="21">
        <v>2015.0</v>
      </c>
      <c r="H150" s="21">
        <v>2016.0</v>
      </c>
      <c r="I150" s="21">
        <v>2017.0</v>
      </c>
      <c r="J150" s="222">
        <v>2019.0</v>
      </c>
      <c r="K150" s="222">
        <v>2020.0</v>
      </c>
      <c r="L150" s="222">
        <v>2021.0</v>
      </c>
      <c r="M150" s="222">
        <v>2022.0</v>
      </c>
      <c r="N150" s="222">
        <v>2023.0</v>
      </c>
      <c r="O150" s="222">
        <v>2024.0</v>
      </c>
      <c r="P150" s="23">
        <v>45717.0</v>
      </c>
      <c r="Q150" s="24">
        <v>46082.0</v>
      </c>
      <c r="R150" s="24">
        <v>46447.0</v>
      </c>
      <c r="S150" s="25">
        <v>46814.0</v>
      </c>
      <c r="T150" s="25">
        <v>47180.0</v>
      </c>
      <c r="U150" s="25">
        <v>47546.0</v>
      </c>
      <c r="V150" s="24"/>
      <c r="X150" s="223" t="s">
        <v>66</v>
      </c>
      <c r="Y150" s="224"/>
    </row>
    <row r="151" ht="15.75" customHeight="1">
      <c r="A151" s="17"/>
      <c r="B151" s="17" t="s">
        <v>107</v>
      </c>
      <c r="C151" s="17"/>
      <c r="D151" s="37"/>
      <c r="E151" s="37"/>
      <c r="F151" s="37"/>
      <c r="G151" s="37"/>
      <c r="H151" s="37"/>
      <c r="I151" s="37"/>
      <c r="J151" s="121">
        <v>143.6</v>
      </c>
      <c r="K151" s="140">
        <v>148.0</v>
      </c>
      <c r="L151" s="140">
        <v>70.3</v>
      </c>
      <c r="M151" s="140">
        <v>94.6</v>
      </c>
      <c r="N151" s="140">
        <v>72.7</v>
      </c>
      <c r="O151" s="140">
        <v>58.4</v>
      </c>
      <c r="P151" s="363">
        <v>94.8</v>
      </c>
      <c r="Q151" s="121">
        <f t="shared" ref="Q151:U151" si="123">Q61</f>
        <v>88.23632269</v>
      </c>
      <c r="R151" s="121">
        <f t="shared" si="123"/>
        <v>103.5797656</v>
      </c>
      <c r="S151" s="121">
        <f t="shared" si="123"/>
        <v>121.6362633</v>
      </c>
      <c r="T151" s="121">
        <f t="shared" si="123"/>
        <v>141.450367</v>
      </c>
      <c r="U151" s="121">
        <f t="shared" si="123"/>
        <v>163.1807265</v>
      </c>
      <c r="V151" s="106"/>
    </row>
    <row r="152" ht="15.75" customHeight="1">
      <c r="A152" s="17"/>
      <c r="B152" s="17" t="s">
        <v>108</v>
      </c>
      <c r="C152" s="17"/>
      <c r="D152" s="37"/>
      <c r="E152" s="37"/>
      <c r="F152" s="37"/>
      <c r="G152" s="37"/>
      <c r="H152" s="37"/>
      <c r="I152" s="37"/>
      <c r="J152" s="364">
        <v>22.7</v>
      </c>
      <c r="K152" s="140">
        <v>57.1</v>
      </c>
      <c r="L152" s="140">
        <v>76.4</v>
      </c>
      <c r="M152" s="140">
        <v>95.8</v>
      </c>
      <c r="N152" s="140">
        <v>107.3</v>
      </c>
      <c r="O152" s="140">
        <v>124.2</v>
      </c>
      <c r="P152" s="365">
        <v>130.7</v>
      </c>
      <c r="Q152" s="364">
        <f t="shared" ref="Q152:U152" si="124">ABS(Q33*Q204)</f>
        <v>132.7695978</v>
      </c>
      <c r="R152" s="364">
        <f t="shared" si="124"/>
        <v>141.8191142</v>
      </c>
      <c r="S152" s="364">
        <f t="shared" si="124"/>
        <v>151.8148029</v>
      </c>
      <c r="T152" s="364">
        <f t="shared" si="124"/>
        <v>162.4555128</v>
      </c>
      <c r="U152" s="364">
        <f t="shared" si="124"/>
        <v>173.7807566</v>
      </c>
      <c r="V152" s="366"/>
    </row>
    <row r="153" ht="15.75" customHeight="1">
      <c r="A153" s="17"/>
      <c r="B153" s="17" t="s">
        <v>109</v>
      </c>
      <c r="C153" s="17"/>
      <c r="D153" s="37"/>
      <c r="E153" s="37"/>
      <c r="F153" s="37"/>
      <c r="G153" s="37"/>
      <c r="H153" s="37"/>
      <c r="I153" s="37"/>
      <c r="J153" s="121"/>
      <c r="K153" s="140"/>
      <c r="L153" s="140">
        <v>1.0</v>
      </c>
      <c r="M153" s="140"/>
      <c r="N153" s="140">
        <v>1.8</v>
      </c>
      <c r="O153" s="140">
        <v>1.8</v>
      </c>
      <c r="P153" s="121"/>
      <c r="Q153" s="121">
        <f t="shared" ref="Q153:U153" si="125">ABS(Q33*Q205)</f>
        <v>2.049905507</v>
      </c>
      <c r="R153" s="121">
        <f t="shared" si="125"/>
        <v>2.189626149</v>
      </c>
      <c r="S153" s="121">
        <f t="shared" si="125"/>
        <v>2.343955286</v>
      </c>
      <c r="T153" s="121">
        <f t="shared" si="125"/>
        <v>2.508243272</v>
      </c>
      <c r="U153" s="121">
        <f t="shared" si="125"/>
        <v>2.683100168</v>
      </c>
      <c r="V153" s="106"/>
    </row>
    <row r="154" ht="15.75" customHeight="1">
      <c r="A154" s="17"/>
      <c r="B154" s="17" t="s">
        <v>110</v>
      </c>
      <c r="C154" s="17"/>
      <c r="D154" s="37"/>
      <c r="E154" s="37"/>
      <c r="F154" s="37"/>
      <c r="G154" s="37"/>
      <c r="H154" s="37"/>
      <c r="I154" s="37"/>
      <c r="J154" s="121">
        <v>0.2</v>
      </c>
      <c r="K154" s="140">
        <v>1.7</v>
      </c>
      <c r="L154" s="121">
        <v>0.3</v>
      </c>
      <c r="M154" s="140">
        <v>0.1</v>
      </c>
      <c r="N154" s="140">
        <v>-0.1</v>
      </c>
      <c r="O154" s="140">
        <v>0.1</v>
      </c>
      <c r="P154" s="363">
        <v>0.3</v>
      </c>
      <c r="Q154" s="121">
        <f t="shared" ref="Q154:U154" si="126">Q7*Q206</f>
        <v>0.1026954217</v>
      </c>
      <c r="R154" s="121">
        <f t="shared" si="126"/>
        <v>0.1096950957</v>
      </c>
      <c r="S154" s="121">
        <f t="shared" si="126"/>
        <v>0.1174266208</v>
      </c>
      <c r="T154" s="121">
        <f t="shared" si="126"/>
        <v>0.1256570606</v>
      </c>
      <c r="U154" s="121">
        <f t="shared" si="126"/>
        <v>0.1344169779</v>
      </c>
      <c r="V154" s="106"/>
    </row>
    <row r="155" ht="15.75" customHeight="1">
      <c r="A155" s="17"/>
      <c r="B155" s="17" t="s">
        <v>111</v>
      </c>
      <c r="C155" s="17"/>
      <c r="D155" s="37"/>
      <c r="E155" s="37"/>
      <c r="F155" s="37"/>
      <c r="G155" s="37"/>
      <c r="H155" s="37"/>
      <c r="I155" s="37"/>
      <c r="J155" s="121"/>
      <c r="K155" s="140"/>
      <c r="L155" s="140"/>
      <c r="M155" s="140">
        <v>7.7</v>
      </c>
      <c r="N155" s="140">
        <v>1.0</v>
      </c>
      <c r="O155" s="140">
        <v>1.2</v>
      </c>
      <c r="P155" s="363">
        <v>2.8</v>
      </c>
      <c r="Q155" s="121">
        <f t="shared" ref="Q155:U155" si="127">Q7*Q207</f>
        <v>1.232345061</v>
      </c>
      <c r="R155" s="121">
        <f t="shared" si="127"/>
        <v>1.316341149</v>
      </c>
      <c r="S155" s="121">
        <f t="shared" si="127"/>
        <v>1.40911945</v>
      </c>
      <c r="T155" s="121">
        <f t="shared" si="127"/>
        <v>1.507884728</v>
      </c>
      <c r="U155" s="121">
        <f t="shared" si="127"/>
        <v>1.613003735</v>
      </c>
      <c r="V155" s="106"/>
    </row>
    <row r="156" ht="15.75" customHeight="1">
      <c r="A156" s="17"/>
      <c r="B156" s="17" t="s">
        <v>112</v>
      </c>
      <c r="C156" s="17"/>
      <c r="D156" s="37"/>
      <c r="E156" s="37"/>
      <c r="F156" s="37"/>
      <c r="G156" s="37"/>
      <c r="H156" s="37"/>
      <c r="I156" s="37"/>
      <c r="J156" s="121"/>
      <c r="K156" s="121"/>
      <c r="L156" s="121"/>
      <c r="M156" s="121"/>
      <c r="N156" s="121"/>
      <c r="O156" s="121"/>
      <c r="P156" s="363">
        <v>15.2</v>
      </c>
      <c r="Q156" s="121">
        <f t="shared" ref="Q156:U156" si="128">Q7*Q209</f>
        <v>15.44068773</v>
      </c>
      <c r="R156" s="121">
        <f t="shared" si="128"/>
        <v>16.4931181</v>
      </c>
      <c r="S156" s="121">
        <f t="shared" si="128"/>
        <v>17.65558534</v>
      </c>
      <c r="T156" s="121">
        <f t="shared" si="128"/>
        <v>18.89306652</v>
      </c>
      <c r="U156" s="121">
        <f t="shared" si="128"/>
        <v>20.21015685</v>
      </c>
      <c r="V156" s="106"/>
    </row>
    <row r="157" ht="15.75" customHeight="1">
      <c r="A157" s="17"/>
      <c r="B157" s="367" t="s">
        <v>113</v>
      </c>
      <c r="C157" s="17"/>
      <c r="D157" s="37"/>
      <c r="E157" s="37"/>
      <c r="F157" s="37"/>
      <c r="G157" s="37"/>
      <c r="H157" s="37"/>
      <c r="I157" s="37"/>
      <c r="J157" s="140">
        <v>3.8</v>
      </c>
      <c r="K157" s="140">
        <v>8.5</v>
      </c>
      <c r="L157" s="121">
        <v>11.3</v>
      </c>
      <c r="M157" s="121">
        <v>14.0</v>
      </c>
      <c r="N157" s="121">
        <v>15.0</v>
      </c>
      <c r="O157" s="121">
        <v>10.2</v>
      </c>
      <c r="P157" s="121"/>
      <c r="Q157" s="121">
        <f t="shared" ref="Q157:U157" si="129">Q7*Q208</f>
        <v>10.47493302</v>
      </c>
      <c r="R157" s="121">
        <f t="shared" si="129"/>
        <v>11.18889976</v>
      </c>
      <c r="S157" s="121">
        <f t="shared" si="129"/>
        <v>11.97751532</v>
      </c>
      <c r="T157" s="121">
        <f t="shared" si="129"/>
        <v>12.81702019</v>
      </c>
      <c r="U157" s="121">
        <f t="shared" si="129"/>
        <v>13.71053175</v>
      </c>
      <c r="V157" s="106"/>
    </row>
    <row r="158" ht="15.75" customHeight="1">
      <c r="A158" s="17"/>
      <c r="B158" s="367" t="s">
        <v>114</v>
      </c>
      <c r="C158" s="17"/>
      <c r="D158" s="37"/>
      <c r="E158" s="37"/>
      <c r="F158" s="37"/>
      <c r="G158" s="37"/>
      <c r="H158" s="37"/>
      <c r="I158" s="37"/>
      <c r="J158" s="121">
        <v>3.8</v>
      </c>
      <c r="K158" s="140">
        <v>-33.2</v>
      </c>
      <c r="L158" s="140">
        <v>24.8</v>
      </c>
      <c r="M158" s="140">
        <v>22.2</v>
      </c>
      <c r="N158" s="140">
        <v>-6.0</v>
      </c>
      <c r="O158" s="140">
        <v>-41.8</v>
      </c>
      <c r="P158" s="363">
        <v>48.6</v>
      </c>
      <c r="Q158" s="121"/>
      <c r="R158" s="121"/>
      <c r="S158" s="121"/>
      <c r="T158" s="121"/>
      <c r="U158" s="121"/>
      <c r="V158" s="106"/>
    </row>
    <row r="159" ht="15.75" customHeight="1">
      <c r="A159" s="17"/>
      <c r="B159" s="17" t="s">
        <v>115</v>
      </c>
      <c r="C159" s="17"/>
      <c r="D159" s="37"/>
      <c r="E159" s="37"/>
      <c r="F159" s="37"/>
      <c r="G159" s="37"/>
      <c r="H159" s="37"/>
      <c r="I159" s="37"/>
      <c r="J159" s="121">
        <v>-100.7</v>
      </c>
      <c r="K159" s="368">
        <v>-130.6</v>
      </c>
      <c r="L159" s="368">
        <v>104.5</v>
      </c>
      <c r="M159" s="368">
        <v>-82.8</v>
      </c>
      <c r="N159" s="368">
        <v>-75.4</v>
      </c>
      <c r="O159" s="368">
        <v>10.5</v>
      </c>
      <c r="P159" s="121"/>
      <c r="Q159" s="121">
        <f t="shared" ref="Q159:U159" si="130">-Q138</f>
        <v>-4.836556597</v>
      </c>
      <c r="R159" s="121">
        <f t="shared" si="130"/>
        <v>-21.14831125</v>
      </c>
      <c r="S159" s="121">
        <f t="shared" si="130"/>
        <v>-23.35947344</v>
      </c>
      <c r="T159" s="121">
        <f t="shared" si="130"/>
        <v>-24.86685862</v>
      </c>
      <c r="U159" s="121">
        <f t="shared" si="130"/>
        <v>-26.46658362</v>
      </c>
      <c r="V159" s="106"/>
    </row>
    <row r="160" ht="15.75" customHeight="1">
      <c r="A160" s="17"/>
      <c r="B160" s="17" t="s">
        <v>116</v>
      </c>
      <c r="C160" s="17"/>
      <c r="D160" s="37"/>
      <c r="E160" s="37"/>
      <c r="F160" s="37"/>
      <c r="G160" s="37"/>
      <c r="H160" s="37"/>
      <c r="I160" s="37"/>
      <c r="J160" s="369"/>
      <c r="K160" s="369"/>
      <c r="L160" s="369"/>
      <c r="M160" s="369"/>
      <c r="N160" s="369"/>
      <c r="O160" s="121"/>
      <c r="P160" s="121"/>
      <c r="Q160" s="121"/>
      <c r="R160" s="121"/>
      <c r="S160" s="121"/>
      <c r="T160" s="121"/>
      <c r="U160" s="121"/>
      <c r="V160" s="106"/>
    </row>
    <row r="161" ht="15.75" customHeight="1">
      <c r="A161" s="17"/>
      <c r="B161" s="17" t="s">
        <v>117</v>
      </c>
      <c r="C161" s="17"/>
      <c r="D161" s="37"/>
      <c r="E161" s="37"/>
      <c r="F161" s="37"/>
      <c r="G161" s="37"/>
      <c r="H161" s="37"/>
      <c r="I161" s="37"/>
      <c r="J161" s="369"/>
      <c r="K161" s="369"/>
      <c r="L161" s="369"/>
      <c r="M161" s="369"/>
      <c r="N161" s="369"/>
      <c r="O161" s="121"/>
      <c r="P161" s="121">
        <v>0.0</v>
      </c>
      <c r="Q161" s="121">
        <v>0.0</v>
      </c>
      <c r="R161" s="121">
        <v>0.0</v>
      </c>
      <c r="S161" s="121">
        <v>0.0</v>
      </c>
      <c r="T161" s="121">
        <v>0.0</v>
      </c>
      <c r="U161" s="121">
        <v>0.0</v>
      </c>
      <c r="V161" s="106"/>
    </row>
    <row r="162" ht="15.75" customHeight="1">
      <c r="A162" s="132"/>
      <c r="B162" s="132" t="s">
        <v>118</v>
      </c>
      <c r="C162" s="132"/>
      <c r="D162" s="370"/>
      <c r="E162" s="370"/>
      <c r="F162" s="370"/>
      <c r="G162" s="370"/>
      <c r="H162" s="370"/>
      <c r="I162" s="370"/>
      <c r="J162" s="177"/>
      <c r="K162" s="177">
        <f t="shared" ref="K162:U162" si="131">SUM(K152:K161)+K151</f>
        <v>51.5</v>
      </c>
      <c r="L162" s="177">
        <f t="shared" si="131"/>
        <v>288.6</v>
      </c>
      <c r="M162" s="177">
        <f t="shared" si="131"/>
        <v>151.6</v>
      </c>
      <c r="N162" s="177">
        <f t="shared" si="131"/>
        <v>116.3</v>
      </c>
      <c r="O162" s="177">
        <f t="shared" si="131"/>
        <v>164.6</v>
      </c>
      <c r="P162" s="177">
        <f t="shared" si="131"/>
        <v>292.4</v>
      </c>
      <c r="Q162" s="177">
        <f t="shared" si="131"/>
        <v>245.4699306</v>
      </c>
      <c r="R162" s="177">
        <f t="shared" si="131"/>
        <v>255.5482488</v>
      </c>
      <c r="S162" s="177">
        <f t="shared" si="131"/>
        <v>283.5951948</v>
      </c>
      <c r="T162" s="177">
        <f t="shared" si="131"/>
        <v>314.8908929</v>
      </c>
      <c r="U162" s="177">
        <f t="shared" si="131"/>
        <v>348.846109</v>
      </c>
      <c r="V162" s="371"/>
      <c r="W162" s="372"/>
      <c r="X162" s="372"/>
      <c r="Y162" s="372"/>
      <c r="Z162" s="372"/>
      <c r="AA162" s="372"/>
      <c r="AB162" s="372"/>
      <c r="AC162" s="372"/>
      <c r="AD162" s="372"/>
      <c r="AE162" s="372"/>
      <c r="AF162" s="372"/>
      <c r="AG162" s="372"/>
      <c r="AH162" s="372"/>
      <c r="AI162" s="372"/>
      <c r="AJ162" s="372"/>
      <c r="AK162" s="372"/>
      <c r="AL162" s="372"/>
      <c r="AM162" s="372"/>
      <c r="AN162" s="372"/>
      <c r="AO162" s="372"/>
      <c r="AP162" s="372"/>
      <c r="AQ162" s="372"/>
    </row>
    <row r="163" ht="15.75" customHeight="1">
      <c r="A163" s="131"/>
      <c r="B163" s="131"/>
      <c r="C163" s="131" t="s">
        <v>119</v>
      </c>
      <c r="D163" s="133"/>
      <c r="E163" s="133"/>
      <c r="F163" s="133"/>
      <c r="G163" s="133"/>
      <c r="H163" s="133"/>
      <c r="I163" s="133"/>
      <c r="J163" s="373"/>
      <c r="K163" s="373">
        <f t="shared" ref="K163:U163" si="132">K162-K159</f>
        <v>182.1</v>
      </c>
      <c r="L163" s="373">
        <f t="shared" si="132"/>
        <v>184.1</v>
      </c>
      <c r="M163" s="373">
        <f t="shared" si="132"/>
        <v>234.4</v>
      </c>
      <c r="N163" s="373">
        <f t="shared" si="132"/>
        <v>191.7</v>
      </c>
      <c r="O163" s="373">
        <f t="shared" si="132"/>
        <v>154.1</v>
      </c>
      <c r="P163" s="373">
        <f t="shared" si="132"/>
        <v>292.4</v>
      </c>
      <c r="Q163" s="373">
        <f t="shared" si="132"/>
        <v>250.3064872</v>
      </c>
      <c r="R163" s="373">
        <f t="shared" si="132"/>
        <v>276.69656</v>
      </c>
      <c r="S163" s="373">
        <f t="shared" si="132"/>
        <v>306.9546683</v>
      </c>
      <c r="T163" s="373">
        <f t="shared" si="132"/>
        <v>339.7577515</v>
      </c>
      <c r="U163" s="373">
        <f t="shared" si="132"/>
        <v>375.3126926</v>
      </c>
      <c r="V163" s="374"/>
      <c r="W163" s="199"/>
      <c r="X163" s="199"/>
      <c r="Y163" s="199"/>
      <c r="Z163" s="199"/>
      <c r="AA163" s="199"/>
      <c r="AB163" s="199"/>
      <c r="AC163" s="199"/>
      <c r="AD163" s="199"/>
      <c r="AE163" s="199"/>
      <c r="AF163" s="199"/>
      <c r="AG163" s="199"/>
      <c r="AH163" s="199"/>
      <c r="AI163" s="199"/>
      <c r="AJ163" s="199"/>
      <c r="AK163" s="199"/>
      <c r="AL163" s="199"/>
      <c r="AM163" s="199"/>
      <c r="AN163" s="199"/>
      <c r="AO163" s="199"/>
      <c r="AP163" s="199"/>
      <c r="AQ163" s="199"/>
    </row>
    <row r="164" ht="15.75" customHeight="1">
      <c r="A164" s="17"/>
      <c r="B164" s="17"/>
      <c r="C164" s="17"/>
      <c r="D164" s="37"/>
      <c r="E164" s="37"/>
      <c r="F164" s="37"/>
      <c r="G164" s="37"/>
      <c r="H164" s="37"/>
      <c r="I164" s="37"/>
      <c r="J164" s="142"/>
      <c r="K164" s="142"/>
      <c r="L164" s="142"/>
      <c r="M164" s="142"/>
      <c r="N164" s="142"/>
      <c r="O164" s="121"/>
      <c r="P164" s="121"/>
      <c r="Q164" s="121"/>
      <c r="R164" s="121"/>
      <c r="S164" s="121"/>
      <c r="T164" s="121"/>
      <c r="U164" s="121"/>
      <c r="V164" s="106"/>
    </row>
    <row r="165" ht="15.75" customHeight="1">
      <c r="A165" s="17"/>
      <c r="B165" s="17" t="s">
        <v>120</v>
      </c>
      <c r="C165" s="17"/>
      <c r="D165" s="37"/>
      <c r="E165" s="37"/>
      <c r="F165" s="37"/>
      <c r="G165" s="37"/>
      <c r="H165" s="37"/>
      <c r="I165" s="37"/>
      <c r="J165" s="284">
        <v>-30.3</v>
      </c>
      <c r="K165" s="375">
        <v>-45.3</v>
      </c>
      <c r="L165" s="375">
        <v>-26.9</v>
      </c>
      <c r="M165" s="375">
        <v>-34.5</v>
      </c>
      <c r="N165" s="375">
        <v>-45.2</v>
      </c>
      <c r="O165" s="140">
        <v>-54.9</v>
      </c>
      <c r="P165" s="363">
        <v>-17.7</v>
      </c>
      <c r="Q165" s="121">
        <f t="shared" ref="Q165:U165" si="133">Q7*Q213</f>
        <v>-17.98027453</v>
      </c>
      <c r="R165" s="121">
        <f t="shared" si="133"/>
        <v>-19.20580199</v>
      </c>
      <c r="S165" s="121">
        <f t="shared" si="133"/>
        <v>-20.55946451</v>
      </c>
      <c r="T165" s="121">
        <f t="shared" si="133"/>
        <v>-22.00047878</v>
      </c>
      <c r="U165" s="121">
        <f t="shared" si="133"/>
        <v>-23.53419581</v>
      </c>
      <c r="V165" s="106"/>
    </row>
    <row r="166" ht="15.75" customHeight="1">
      <c r="A166" s="17"/>
      <c r="B166" s="376" t="s">
        <v>121</v>
      </c>
      <c r="C166" s="376"/>
      <c r="D166" s="37"/>
      <c r="E166" s="37"/>
      <c r="F166" s="37"/>
      <c r="G166" s="37"/>
      <c r="H166" s="37"/>
      <c r="I166" s="37"/>
      <c r="J166" s="375">
        <v>-19.0</v>
      </c>
      <c r="K166" s="375">
        <v>-6.0</v>
      </c>
      <c r="L166" s="375"/>
      <c r="M166" s="375">
        <v>-1.5</v>
      </c>
      <c r="N166" s="375">
        <v>-2.2</v>
      </c>
      <c r="O166" s="140">
        <v>-1.0</v>
      </c>
      <c r="P166" s="121"/>
      <c r="Q166" s="121">
        <f t="shared" ref="Q166:U166" si="134">Q7*Q217</f>
        <v>-1.125514819</v>
      </c>
      <c r="R166" s="121">
        <f t="shared" si="134"/>
        <v>-1.202229406</v>
      </c>
      <c r="S166" s="121">
        <f t="shared" si="134"/>
        <v>-1.286964888</v>
      </c>
      <c r="T166" s="121">
        <f t="shared" si="134"/>
        <v>-1.377168344</v>
      </c>
      <c r="U166" s="121">
        <f t="shared" si="134"/>
        <v>-1.473174734</v>
      </c>
      <c r="V166" s="106"/>
    </row>
    <row r="167" ht="15.75" customHeight="1">
      <c r="A167" s="131"/>
      <c r="B167" s="377" t="s">
        <v>122</v>
      </c>
      <c r="C167" s="377"/>
      <c r="D167" s="133"/>
      <c r="E167" s="133"/>
      <c r="F167" s="133"/>
      <c r="G167" s="133"/>
      <c r="H167" s="133"/>
      <c r="I167" s="133"/>
      <c r="J167" s="378">
        <f t="shared" ref="J167:U167" si="135">J165+J166</f>
        <v>-49.3</v>
      </c>
      <c r="K167" s="378">
        <f t="shared" si="135"/>
        <v>-51.3</v>
      </c>
      <c r="L167" s="378">
        <f t="shared" si="135"/>
        <v>-26.9</v>
      </c>
      <c r="M167" s="378">
        <f t="shared" si="135"/>
        <v>-36</v>
      </c>
      <c r="N167" s="378">
        <f t="shared" si="135"/>
        <v>-47.4</v>
      </c>
      <c r="O167" s="378">
        <f t="shared" si="135"/>
        <v>-55.9</v>
      </c>
      <c r="P167" s="378">
        <f t="shared" si="135"/>
        <v>-17.7</v>
      </c>
      <c r="Q167" s="378">
        <f t="shared" si="135"/>
        <v>-19.10578935</v>
      </c>
      <c r="R167" s="378">
        <f t="shared" si="135"/>
        <v>-20.4080314</v>
      </c>
      <c r="S167" s="378">
        <f t="shared" si="135"/>
        <v>-21.8464294</v>
      </c>
      <c r="T167" s="378">
        <f t="shared" si="135"/>
        <v>-23.37764712</v>
      </c>
      <c r="U167" s="378">
        <f t="shared" si="135"/>
        <v>-25.00737054</v>
      </c>
      <c r="V167" s="379"/>
      <c r="W167" s="379"/>
      <c r="X167" s="199"/>
      <c r="Y167" s="199"/>
      <c r="Z167" s="199"/>
      <c r="AA167" s="199"/>
      <c r="AB167" s="199"/>
      <c r="AC167" s="199"/>
      <c r="AD167" s="199"/>
      <c r="AE167" s="199"/>
      <c r="AF167" s="199"/>
      <c r="AG167" s="199"/>
      <c r="AH167" s="199"/>
      <c r="AI167" s="199"/>
      <c r="AJ167" s="199"/>
      <c r="AK167" s="199"/>
      <c r="AL167" s="199"/>
      <c r="AM167" s="199"/>
      <c r="AN167" s="199"/>
      <c r="AO167" s="199"/>
      <c r="AP167" s="199"/>
      <c r="AQ167" s="199"/>
    </row>
    <row r="168" ht="15.75" customHeight="1">
      <c r="A168" s="17"/>
      <c r="B168" s="376" t="s">
        <v>123</v>
      </c>
      <c r="C168" s="376"/>
      <c r="D168" s="37"/>
      <c r="E168" s="37"/>
      <c r="F168" s="37"/>
      <c r="G168" s="37"/>
      <c r="H168" s="37"/>
      <c r="I168" s="37"/>
      <c r="J168" s="375">
        <v>-33.6</v>
      </c>
      <c r="K168" s="375"/>
      <c r="L168" s="375"/>
      <c r="M168" s="375"/>
      <c r="N168" s="375">
        <v>2.8</v>
      </c>
      <c r="O168" s="140">
        <v>-15.9</v>
      </c>
      <c r="P168" s="121"/>
      <c r="Q168" s="121"/>
      <c r="R168" s="121"/>
      <c r="S168" s="121"/>
      <c r="T168" s="121"/>
      <c r="U168" s="121"/>
      <c r="V168" s="106"/>
    </row>
    <row r="169" ht="15.75" customHeight="1">
      <c r="A169" s="17"/>
      <c r="B169" s="376" t="s">
        <v>124</v>
      </c>
      <c r="C169" s="376"/>
      <c r="D169" s="37"/>
      <c r="E169" s="37"/>
      <c r="F169" s="37"/>
      <c r="G169" s="37"/>
      <c r="H169" s="37"/>
      <c r="I169" s="37"/>
      <c r="J169" s="142"/>
      <c r="K169" s="140"/>
      <c r="L169" s="140"/>
      <c r="M169" s="140"/>
      <c r="N169" s="140"/>
      <c r="O169" s="140"/>
      <c r="P169" s="121"/>
      <c r="Q169" s="121"/>
      <c r="R169" s="121"/>
      <c r="S169" s="121"/>
      <c r="T169" s="121"/>
      <c r="U169" s="121"/>
      <c r="V169" s="106"/>
    </row>
    <row r="170" ht="15.75" customHeight="1">
      <c r="A170" s="17"/>
      <c r="B170" s="376" t="s">
        <v>125</v>
      </c>
      <c r="C170" s="376"/>
      <c r="D170" s="37"/>
      <c r="E170" s="37"/>
      <c r="F170" s="37"/>
      <c r="G170" s="37"/>
      <c r="H170" s="37"/>
      <c r="I170" s="37"/>
      <c r="J170" s="121"/>
      <c r="K170" s="140"/>
      <c r="L170" s="140"/>
      <c r="M170" s="140"/>
      <c r="N170" s="140"/>
      <c r="O170" s="140"/>
      <c r="P170" s="363">
        <v>-0.2</v>
      </c>
      <c r="Q170" s="121">
        <f t="shared" ref="Q170:U170" si="136">Q7*Q214</f>
        <v>0</v>
      </c>
      <c r="R170" s="121">
        <f t="shared" si="136"/>
        <v>0</v>
      </c>
      <c r="S170" s="121">
        <f t="shared" si="136"/>
        <v>0</v>
      </c>
      <c r="T170" s="121">
        <f t="shared" si="136"/>
        <v>0</v>
      </c>
      <c r="U170" s="121">
        <f t="shared" si="136"/>
        <v>0</v>
      </c>
      <c r="V170" s="106"/>
    </row>
    <row r="171" ht="15.75" customHeight="1">
      <c r="A171" s="17"/>
      <c r="B171" s="376" t="s">
        <v>126</v>
      </c>
      <c r="C171" s="376"/>
      <c r="D171" s="37"/>
      <c r="E171" s="37"/>
      <c r="F171" s="37"/>
      <c r="G171" s="37"/>
      <c r="H171" s="37"/>
      <c r="I171" s="37"/>
      <c r="J171" s="140"/>
      <c r="K171" s="140"/>
      <c r="L171" s="140"/>
      <c r="M171" s="140"/>
      <c r="N171" s="140"/>
      <c r="O171" s="140"/>
      <c r="P171" s="121">
        <f t="shared" ref="P171:U171" si="137">P162*P215</f>
        <v>0</v>
      </c>
      <c r="Q171" s="121">
        <f t="shared" si="137"/>
        <v>0</v>
      </c>
      <c r="R171" s="121">
        <f t="shared" si="137"/>
        <v>0</v>
      </c>
      <c r="S171" s="121">
        <f t="shared" si="137"/>
        <v>0</v>
      </c>
      <c r="T171" s="121">
        <f t="shared" si="137"/>
        <v>0</v>
      </c>
      <c r="U171" s="121">
        <f t="shared" si="137"/>
        <v>0</v>
      </c>
      <c r="V171" s="106"/>
    </row>
    <row r="172" ht="15.75" customHeight="1">
      <c r="A172" s="17"/>
      <c r="B172" s="376" t="s">
        <v>127</v>
      </c>
      <c r="C172" s="376"/>
      <c r="D172" s="37"/>
      <c r="E172" s="37"/>
      <c r="F172" s="37"/>
      <c r="G172" s="37"/>
      <c r="H172" s="37"/>
      <c r="I172" s="37"/>
      <c r="J172" s="375"/>
      <c r="K172" s="375"/>
      <c r="L172" s="375"/>
      <c r="M172" s="375">
        <v>-1.2</v>
      </c>
      <c r="N172" s="375">
        <v>-0.7</v>
      </c>
      <c r="O172" s="140">
        <v>-0.6</v>
      </c>
      <c r="P172" s="363">
        <v>-0.5</v>
      </c>
      <c r="Q172" s="121">
        <f t="shared" ref="Q172:U172" si="138">Q162*Q216</f>
        <v>-0.8947871104</v>
      </c>
      <c r="R172" s="121">
        <f t="shared" si="138"/>
        <v>-0.9315246007</v>
      </c>
      <c r="S172" s="121">
        <f t="shared" si="138"/>
        <v>-1.033761342</v>
      </c>
      <c r="T172" s="121">
        <f t="shared" si="138"/>
        <v>-1.147840436</v>
      </c>
      <c r="U172" s="121">
        <f t="shared" si="138"/>
        <v>-1.271614006</v>
      </c>
      <c r="V172" s="106"/>
    </row>
    <row r="173" ht="15.75" customHeight="1">
      <c r="A173" s="132"/>
      <c r="B173" s="132" t="s">
        <v>128</v>
      </c>
      <c r="C173" s="132"/>
      <c r="D173" s="370"/>
      <c r="E173" s="370"/>
      <c r="F173" s="370"/>
      <c r="G173" s="370"/>
      <c r="H173" s="370"/>
      <c r="I173" s="370"/>
      <c r="J173" s="177">
        <f t="shared" ref="J173:N173" si="139">J165+J166+J168+J169+J170+J171+J172</f>
        <v>-82.9</v>
      </c>
      <c r="K173" s="177">
        <f t="shared" si="139"/>
        <v>-51.3</v>
      </c>
      <c r="L173" s="177">
        <f t="shared" si="139"/>
        <v>-26.9</v>
      </c>
      <c r="M173" s="177">
        <f t="shared" si="139"/>
        <v>-37.2</v>
      </c>
      <c r="N173" s="177">
        <f t="shared" si="139"/>
        <v>-45.3</v>
      </c>
      <c r="O173" s="177">
        <f t="shared" ref="O173:P173" si="140">O167+O168+O169+O170+O171+O172</f>
        <v>-72.4</v>
      </c>
      <c r="P173" s="177">
        <f t="shared" si="140"/>
        <v>-18.4</v>
      </c>
      <c r="Q173" s="177">
        <f t="shared" ref="Q173:U173" si="141">Q165+Q166+Q168+Q169+Q170+Q171+Q172</f>
        <v>-20.00057646</v>
      </c>
      <c r="R173" s="177">
        <f t="shared" si="141"/>
        <v>-21.339556</v>
      </c>
      <c r="S173" s="177">
        <f t="shared" si="141"/>
        <v>-22.88019074</v>
      </c>
      <c r="T173" s="177">
        <f t="shared" si="141"/>
        <v>-24.52548756</v>
      </c>
      <c r="U173" s="177">
        <f t="shared" si="141"/>
        <v>-26.27898455</v>
      </c>
      <c r="V173" s="371"/>
      <c r="W173" s="372"/>
      <c r="X173" s="372"/>
      <c r="Y173" s="372"/>
      <c r="Z173" s="372"/>
      <c r="AA173" s="372"/>
      <c r="AB173" s="372"/>
      <c r="AC173" s="372"/>
      <c r="AD173" s="372"/>
      <c r="AE173" s="372"/>
      <c r="AF173" s="372"/>
      <c r="AG173" s="372"/>
      <c r="AH173" s="372"/>
      <c r="AI173" s="372"/>
      <c r="AJ173" s="372"/>
      <c r="AK173" s="372"/>
      <c r="AL173" s="372"/>
      <c r="AM173" s="372"/>
      <c r="AN173" s="372"/>
      <c r="AO173" s="372"/>
      <c r="AP173" s="372"/>
      <c r="AQ173" s="372"/>
    </row>
    <row r="174" ht="15.75" customHeight="1">
      <c r="A174" s="17"/>
      <c r="B174" s="17"/>
      <c r="C174" s="17"/>
      <c r="D174" s="37"/>
      <c r="E174" s="37"/>
      <c r="F174" s="37"/>
      <c r="G174" s="37"/>
      <c r="H174" s="37"/>
      <c r="I174" s="37"/>
      <c r="J174" s="121"/>
      <c r="K174" s="121"/>
      <c r="L174" s="121"/>
      <c r="M174" s="121"/>
      <c r="N174" s="121"/>
      <c r="O174" s="121"/>
      <c r="P174" s="121"/>
      <c r="Q174" s="121"/>
      <c r="R174" s="121"/>
      <c r="S174" s="121"/>
      <c r="T174" s="121"/>
      <c r="U174" s="121"/>
      <c r="V174" s="106"/>
    </row>
    <row r="175" ht="15.75" customHeight="1">
      <c r="A175" s="17"/>
      <c r="B175" s="17" t="s">
        <v>129</v>
      </c>
      <c r="C175" s="17"/>
      <c r="D175" s="37"/>
      <c r="E175" s="37"/>
      <c r="F175" s="37"/>
      <c r="G175" s="37"/>
      <c r="H175" s="37"/>
      <c r="I175" s="37"/>
      <c r="J175" s="375"/>
      <c r="K175" s="375"/>
      <c r="L175" s="375">
        <v>247.5</v>
      </c>
      <c r="M175" s="375">
        <v>0.5</v>
      </c>
      <c r="N175" s="375">
        <v>9.8</v>
      </c>
      <c r="O175" s="140"/>
      <c r="P175" s="121"/>
      <c r="Q175" s="121"/>
      <c r="R175" s="121"/>
      <c r="S175" s="121"/>
      <c r="T175" s="121"/>
      <c r="U175" s="121"/>
      <c r="V175" s="106"/>
    </row>
    <row r="176" ht="15.75" customHeight="1">
      <c r="A176" s="17"/>
      <c r="B176" s="17" t="s">
        <v>130</v>
      </c>
      <c r="C176" s="17"/>
      <c r="D176" s="37"/>
      <c r="E176" s="37"/>
      <c r="F176" s="37"/>
      <c r="G176" s="37"/>
      <c r="H176" s="37"/>
      <c r="I176" s="37"/>
      <c r="J176" s="375"/>
      <c r="K176" s="375">
        <v>-24.7</v>
      </c>
      <c r="L176" s="375">
        <v>-38.8</v>
      </c>
      <c r="M176" s="375">
        <v>-51.6</v>
      </c>
      <c r="N176" s="375">
        <v>-72.4</v>
      </c>
      <c r="O176" s="140">
        <v>-91.3</v>
      </c>
      <c r="P176" s="363">
        <v>-8.5</v>
      </c>
      <c r="Q176" s="120">
        <v>-25.0</v>
      </c>
      <c r="R176" s="120">
        <v>-25.0</v>
      </c>
      <c r="S176" s="120">
        <v>-25.0</v>
      </c>
      <c r="T176" s="120">
        <v>-25.0</v>
      </c>
      <c r="U176" s="120">
        <v>-25.0</v>
      </c>
      <c r="V176" s="121">
        <v>-10.0</v>
      </c>
    </row>
    <row r="177" ht="15.75" customHeight="1">
      <c r="A177" s="17"/>
      <c r="B177" s="17"/>
      <c r="C177" s="17" t="s">
        <v>131</v>
      </c>
      <c r="D177" s="37"/>
      <c r="E177" s="37"/>
      <c r="F177" s="37"/>
      <c r="G177" s="37"/>
      <c r="H177" s="37"/>
      <c r="I177" s="37"/>
      <c r="J177" s="140">
        <f t="shared" ref="J177:U177" si="142">J175+J176</f>
        <v>0</v>
      </c>
      <c r="K177" s="140">
        <f t="shared" si="142"/>
        <v>-24.7</v>
      </c>
      <c r="L177" s="140">
        <f t="shared" si="142"/>
        <v>208.7</v>
      </c>
      <c r="M177" s="140">
        <f t="shared" si="142"/>
        <v>-51.1</v>
      </c>
      <c r="N177" s="140">
        <f t="shared" si="142"/>
        <v>-62.6</v>
      </c>
      <c r="O177" s="140">
        <f t="shared" si="142"/>
        <v>-91.3</v>
      </c>
      <c r="P177" s="121">
        <f t="shared" si="142"/>
        <v>-8.5</v>
      </c>
      <c r="Q177" s="121">
        <f t="shared" si="142"/>
        <v>-25</v>
      </c>
      <c r="R177" s="121">
        <f t="shared" si="142"/>
        <v>-25</v>
      </c>
      <c r="S177" s="121">
        <f t="shared" si="142"/>
        <v>-25</v>
      </c>
      <c r="T177" s="121">
        <f t="shared" si="142"/>
        <v>-25</v>
      </c>
      <c r="U177" s="121">
        <f t="shared" si="142"/>
        <v>-25</v>
      </c>
      <c r="V177" s="380"/>
      <c r="W177" s="381"/>
    </row>
    <row r="178" ht="15.75" customHeight="1">
      <c r="A178" s="17"/>
      <c r="B178" s="17" t="s">
        <v>132</v>
      </c>
      <c r="C178" s="17"/>
      <c r="D178" s="37"/>
      <c r="E178" s="37"/>
      <c r="F178" s="37"/>
      <c r="G178" s="37"/>
      <c r="H178" s="37"/>
      <c r="I178" s="37"/>
      <c r="J178" s="121"/>
      <c r="K178" s="140"/>
      <c r="L178" s="140"/>
      <c r="M178" s="140"/>
      <c r="N178" s="140"/>
      <c r="O178" s="140"/>
      <c r="P178" s="120">
        <v>-85.7</v>
      </c>
      <c r="Q178" s="121">
        <f t="shared" ref="Q178:U178" si="143">Q103*Q219</f>
        <v>-87.05703543</v>
      </c>
      <c r="R178" s="121">
        <f t="shared" si="143"/>
        <v>-92.990804</v>
      </c>
      <c r="S178" s="121">
        <f t="shared" si="143"/>
        <v>-99.5449779</v>
      </c>
      <c r="T178" s="121">
        <f t="shared" si="143"/>
        <v>-106.5220922</v>
      </c>
      <c r="U178" s="121">
        <f t="shared" si="143"/>
        <v>-113.9480554</v>
      </c>
      <c r="V178" s="106"/>
    </row>
    <row r="179" ht="15.75" customHeight="1">
      <c r="A179" s="17"/>
      <c r="B179" s="17" t="s">
        <v>133</v>
      </c>
      <c r="C179" s="17"/>
      <c r="D179" s="37"/>
      <c r="E179" s="37"/>
      <c r="F179" s="37"/>
      <c r="G179" s="37"/>
      <c r="H179" s="37"/>
      <c r="I179" s="37"/>
      <c r="J179" s="382">
        <v>3.1</v>
      </c>
      <c r="K179" s="382">
        <v>-36.300000000000004</v>
      </c>
      <c r="L179" s="382">
        <v>4.0</v>
      </c>
      <c r="M179" s="382">
        <v>-246.1</v>
      </c>
      <c r="N179" s="382">
        <v>-26.7</v>
      </c>
      <c r="O179" s="184">
        <v>-141.3</v>
      </c>
      <c r="P179" s="363">
        <v>0.6</v>
      </c>
      <c r="Q179" s="121">
        <v>-50.0</v>
      </c>
      <c r="R179" s="121">
        <v>-50.0</v>
      </c>
      <c r="S179" s="121">
        <v>-50.0</v>
      </c>
      <c r="T179" s="121">
        <v>-50.0</v>
      </c>
      <c r="U179" s="121">
        <v>-50.0</v>
      </c>
      <c r="V179" s="121"/>
    </row>
    <row r="180" ht="15.75" customHeight="1">
      <c r="A180" s="17"/>
      <c r="B180" s="17" t="s">
        <v>134</v>
      </c>
      <c r="C180" s="17"/>
      <c r="D180" s="37"/>
      <c r="E180" s="37"/>
      <c r="F180" s="37"/>
      <c r="G180" s="37"/>
      <c r="H180" s="37"/>
      <c r="I180" s="37"/>
      <c r="J180" s="140"/>
      <c r="K180" s="140"/>
      <c r="L180" s="140"/>
      <c r="M180" s="140"/>
      <c r="N180" s="140"/>
      <c r="O180" s="140"/>
      <c r="P180" s="121">
        <f t="shared" ref="P180:U180" si="144">-P61*P70</f>
        <v>0</v>
      </c>
      <c r="Q180" s="121">
        <f t="shared" si="144"/>
        <v>0</v>
      </c>
      <c r="R180" s="121">
        <f t="shared" si="144"/>
        <v>0</v>
      </c>
      <c r="S180" s="121">
        <f t="shared" si="144"/>
        <v>0</v>
      </c>
      <c r="T180" s="121">
        <f t="shared" si="144"/>
        <v>0</v>
      </c>
      <c r="U180" s="121">
        <f t="shared" si="144"/>
        <v>0</v>
      </c>
      <c r="V180" s="121"/>
    </row>
    <row r="181" ht="15.75" customHeight="1">
      <c r="A181" s="17"/>
      <c r="B181" s="17" t="s">
        <v>135</v>
      </c>
      <c r="C181" s="17"/>
      <c r="D181" s="37"/>
      <c r="E181" s="37"/>
      <c r="F181" s="37"/>
      <c r="G181" s="37"/>
      <c r="H181" s="37"/>
      <c r="I181" s="37"/>
      <c r="J181" s="375"/>
      <c r="K181" s="375">
        <v>2.3</v>
      </c>
      <c r="L181" s="375">
        <v>-15.7</v>
      </c>
      <c r="M181" s="375">
        <v>-1.0</v>
      </c>
      <c r="N181" s="375">
        <v>8.6</v>
      </c>
      <c r="O181" s="140">
        <v>-0.2</v>
      </c>
      <c r="P181" s="383"/>
      <c r="Q181" s="121">
        <f t="shared" ref="Q181:U181" si="145">Q7*Q221</f>
        <v>0</v>
      </c>
      <c r="R181" s="121">
        <f t="shared" si="145"/>
        <v>0</v>
      </c>
      <c r="S181" s="121">
        <f t="shared" si="145"/>
        <v>0</v>
      </c>
      <c r="T181" s="121">
        <f t="shared" si="145"/>
        <v>0</v>
      </c>
      <c r="U181" s="121">
        <f t="shared" si="145"/>
        <v>0</v>
      </c>
      <c r="V181" s="106"/>
    </row>
    <row r="182" ht="15.75" customHeight="1">
      <c r="A182" s="132"/>
      <c r="B182" s="132" t="s">
        <v>136</v>
      </c>
      <c r="C182" s="132"/>
      <c r="D182" s="370"/>
      <c r="E182" s="370"/>
      <c r="F182" s="370"/>
      <c r="G182" s="370"/>
      <c r="H182" s="370"/>
      <c r="I182" s="370"/>
      <c r="J182" s="177">
        <f t="shared" ref="J182:U182" si="146">J177+J178+J179+J180+J181</f>
        <v>3.1</v>
      </c>
      <c r="K182" s="177">
        <f t="shared" si="146"/>
        <v>-58.7</v>
      </c>
      <c r="L182" s="177">
        <f t="shared" si="146"/>
        <v>197</v>
      </c>
      <c r="M182" s="177">
        <f t="shared" si="146"/>
        <v>-298.2</v>
      </c>
      <c r="N182" s="177">
        <f t="shared" si="146"/>
        <v>-80.7</v>
      </c>
      <c r="O182" s="177">
        <f t="shared" si="146"/>
        <v>-232.8</v>
      </c>
      <c r="P182" s="177">
        <f t="shared" si="146"/>
        <v>-93.6</v>
      </c>
      <c r="Q182" s="177">
        <f t="shared" si="146"/>
        <v>-162.0570354</v>
      </c>
      <c r="R182" s="177">
        <f t="shared" si="146"/>
        <v>-167.990804</v>
      </c>
      <c r="S182" s="177">
        <f t="shared" si="146"/>
        <v>-174.5449779</v>
      </c>
      <c r="T182" s="177">
        <f t="shared" si="146"/>
        <v>-181.5220922</v>
      </c>
      <c r="U182" s="177">
        <f t="shared" si="146"/>
        <v>-188.9480554</v>
      </c>
      <c r="V182" s="371"/>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row>
    <row r="183" ht="15.75" customHeight="1">
      <c r="A183" s="132"/>
      <c r="B183" s="132"/>
      <c r="C183" s="132"/>
      <c r="D183" s="370"/>
      <c r="E183" s="370"/>
      <c r="F183" s="370"/>
      <c r="G183" s="370"/>
      <c r="H183" s="370"/>
      <c r="I183" s="370"/>
      <c r="J183" s="177"/>
      <c r="K183" s="177"/>
      <c r="L183" s="177"/>
      <c r="M183" s="177"/>
      <c r="N183" s="177"/>
      <c r="O183" s="177"/>
      <c r="P183" s="177"/>
      <c r="Q183" s="177"/>
      <c r="R183" s="177"/>
      <c r="S183" s="177"/>
      <c r="T183" s="177"/>
      <c r="U183" s="177"/>
      <c r="V183" s="371"/>
      <c r="W183" s="372"/>
      <c r="X183" s="372"/>
      <c r="Y183" s="372"/>
      <c r="Z183" s="372"/>
      <c r="AA183" s="372"/>
      <c r="AB183" s="372"/>
      <c r="AC183" s="372"/>
      <c r="AD183" s="372"/>
      <c r="AE183" s="372"/>
      <c r="AF183" s="372"/>
      <c r="AG183" s="372"/>
      <c r="AH183" s="372"/>
      <c r="AI183" s="372"/>
      <c r="AJ183" s="372"/>
      <c r="AK183" s="372"/>
      <c r="AL183" s="372"/>
      <c r="AM183" s="372"/>
      <c r="AN183" s="372"/>
      <c r="AO183" s="372"/>
      <c r="AP183" s="372"/>
      <c r="AQ183" s="372"/>
    </row>
    <row r="184" ht="15.75" customHeight="1">
      <c r="A184" s="17"/>
      <c r="B184" s="17"/>
      <c r="C184" s="17"/>
      <c r="D184" s="37"/>
      <c r="E184" s="37"/>
      <c r="F184" s="37"/>
      <c r="G184" s="37"/>
      <c r="H184" s="37"/>
      <c r="I184" s="37"/>
      <c r="J184" s="121"/>
      <c r="K184" s="121"/>
      <c r="L184" s="121"/>
      <c r="M184" s="121"/>
      <c r="N184" s="121"/>
      <c r="O184" s="121"/>
      <c r="P184" s="121"/>
      <c r="Q184" s="121"/>
      <c r="R184" s="121"/>
      <c r="S184" s="121"/>
      <c r="T184" s="121"/>
      <c r="U184" s="121"/>
      <c r="V184" s="37"/>
    </row>
    <row r="185" ht="15.75" customHeight="1">
      <c r="A185" s="17"/>
      <c r="B185" s="17" t="s">
        <v>137</v>
      </c>
      <c r="C185" s="17"/>
      <c r="D185" s="37"/>
      <c r="E185" s="37"/>
      <c r="F185" s="37"/>
      <c r="G185" s="37"/>
      <c r="H185" s="37"/>
      <c r="I185" s="37"/>
      <c r="J185" s="375">
        <v>-0.3</v>
      </c>
      <c r="K185" s="375">
        <v>1.6</v>
      </c>
      <c r="L185" s="375">
        <v>-12.5</v>
      </c>
      <c r="M185" s="375">
        <v>-6.4</v>
      </c>
      <c r="N185" s="375">
        <v>8.5</v>
      </c>
      <c r="O185" s="140">
        <v>-1.0</v>
      </c>
      <c r="P185" s="363">
        <v>9.1</v>
      </c>
      <c r="Q185" s="121">
        <f t="shared" ref="Q185:U185" si="147">Q7*Q224</f>
        <v>-4.109254606</v>
      </c>
      <c r="R185" s="121">
        <f t="shared" si="147"/>
        <v>-4.389339561</v>
      </c>
      <c r="S185" s="121">
        <f t="shared" si="147"/>
        <v>-4.698708805</v>
      </c>
      <c r="T185" s="121">
        <f t="shared" si="147"/>
        <v>-5.028041625</v>
      </c>
      <c r="U185" s="121">
        <f t="shared" si="147"/>
        <v>-5.378560954</v>
      </c>
      <c r="V185" s="106"/>
    </row>
    <row r="186" ht="15.75" customHeight="1">
      <c r="A186" s="17"/>
      <c r="B186" s="17"/>
      <c r="C186" s="17"/>
      <c r="D186" s="37"/>
      <c r="E186" s="37"/>
      <c r="F186" s="37"/>
      <c r="G186" s="37"/>
      <c r="H186" s="37"/>
      <c r="I186" s="37"/>
      <c r="J186" s="121"/>
      <c r="K186" s="121"/>
      <c r="L186" s="121"/>
      <c r="M186" s="121"/>
      <c r="N186" s="121"/>
      <c r="O186" s="121"/>
      <c r="P186" s="121"/>
      <c r="Q186" s="121"/>
      <c r="R186" s="121"/>
      <c r="S186" s="121"/>
      <c r="T186" s="121"/>
      <c r="U186" s="121"/>
      <c r="V186" s="37"/>
    </row>
    <row r="187" ht="15.75" customHeight="1">
      <c r="A187" s="17"/>
      <c r="B187" s="17" t="s">
        <v>138</v>
      </c>
      <c r="C187" s="17"/>
      <c r="D187" s="37"/>
      <c r="E187" s="37"/>
      <c r="F187" s="37"/>
      <c r="G187" s="37"/>
      <c r="H187" s="37"/>
      <c r="I187" s="37"/>
      <c r="J187" s="121"/>
      <c r="K187" s="121">
        <f t="shared" ref="K187:U187" si="148">J93</f>
        <v>88.6</v>
      </c>
      <c r="L187" s="121">
        <f t="shared" si="148"/>
        <v>31.7</v>
      </c>
      <c r="M187" s="121">
        <f t="shared" si="148"/>
        <v>477.9</v>
      </c>
      <c r="N187" s="121">
        <f t="shared" si="148"/>
        <v>287.7</v>
      </c>
      <c r="O187" s="121">
        <f t="shared" si="148"/>
        <v>286.5</v>
      </c>
      <c r="P187" s="121">
        <f t="shared" si="148"/>
        <v>144.9</v>
      </c>
      <c r="Q187" s="121">
        <f t="shared" si="148"/>
        <v>334.4</v>
      </c>
      <c r="R187" s="121">
        <f t="shared" si="148"/>
        <v>393.7030641</v>
      </c>
      <c r="S187" s="121">
        <f t="shared" si="148"/>
        <v>455.5316133</v>
      </c>
      <c r="T187" s="121">
        <f t="shared" si="148"/>
        <v>537.0029307</v>
      </c>
      <c r="U187" s="121">
        <f t="shared" si="148"/>
        <v>640.8182023</v>
      </c>
      <c r="V187" s="106"/>
    </row>
    <row r="188" ht="15.75" customHeight="1">
      <c r="A188" s="17"/>
      <c r="B188" s="17" t="s">
        <v>139</v>
      </c>
      <c r="C188" s="17"/>
      <c r="D188" s="37"/>
      <c r="E188" s="37"/>
      <c r="F188" s="37"/>
      <c r="G188" s="37"/>
      <c r="H188" s="37"/>
      <c r="I188" s="37"/>
      <c r="J188" s="121"/>
      <c r="K188" s="121">
        <f t="shared" ref="K188:U188" si="149">K162+K173+K182+K185</f>
        <v>-56.9</v>
      </c>
      <c r="L188" s="121">
        <f t="shared" si="149"/>
        <v>446.2</v>
      </c>
      <c r="M188" s="121">
        <f t="shared" si="149"/>
        <v>-190.2</v>
      </c>
      <c r="N188" s="121">
        <f t="shared" si="149"/>
        <v>-1.2</v>
      </c>
      <c r="O188" s="121">
        <f t="shared" si="149"/>
        <v>-141.6</v>
      </c>
      <c r="P188" s="121">
        <f t="shared" si="149"/>
        <v>189.5</v>
      </c>
      <c r="Q188" s="121">
        <f t="shared" si="149"/>
        <v>59.30306412</v>
      </c>
      <c r="R188" s="121">
        <f t="shared" si="149"/>
        <v>61.82854922</v>
      </c>
      <c r="S188" s="121">
        <f t="shared" si="149"/>
        <v>81.47131737</v>
      </c>
      <c r="T188" s="121">
        <f t="shared" si="149"/>
        <v>103.8152716</v>
      </c>
      <c r="U188" s="121">
        <f t="shared" si="149"/>
        <v>128.2405081</v>
      </c>
      <c r="V188" s="106"/>
    </row>
    <row r="189" ht="15.75" customHeight="1">
      <c r="A189" s="335"/>
      <c r="B189" s="336" t="s">
        <v>140</v>
      </c>
      <c r="C189" s="336"/>
      <c r="D189" s="337"/>
      <c r="E189" s="337"/>
      <c r="F189" s="337"/>
      <c r="G189" s="337"/>
      <c r="H189" s="337"/>
      <c r="I189" s="337"/>
      <c r="J189" s="384"/>
      <c r="K189" s="384">
        <f t="shared" ref="K189:U189" si="150">K187+K188</f>
        <v>31.7</v>
      </c>
      <c r="L189" s="384">
        <f t="shared" si="150"/>
        <v>477.9</v>
      </c>
      <c r="M189" s="384">
        <f t="shared" si="150"/>
        <v>287.7</v>
      </c>
      <c r="N189" s="384">
        <f t="shared" si="150"/>
        <v>286.5</v>
      </c>
      <c r="O189" s="384">
        <f t="shared" si="150"/>
        <v>144.9</v>
      </c>
      <c r="P189" s="384">
        <f t="shared" si="150"/>
        <v>334.4</v>
      </c>
      <c r="Q189" s="384">
        <f t="shared" si="150"/>
        <v>393.7030641</v>
      </c>
      <c r="R189" s="384">
        <f t="shared" si="150"/>
        <v>455.5316133</v>
      </c>
      <c r="S189" s="384">
        <f t="shared" si="150"/>
        <v>537.0029307</v>
      </c>
      <c r="T189" s="384">
        <f t="shared" si="150"/>
        <v>640.8182023</v>
      </c>
      <c r="U189" s="384">
        <f t="shared" si="150"/>
        <v>769.0587104</v>
      </c>
      <c r="V189" s="385"/>
    </row>
    <row r="190" ht="15.75" customHeight="1">
      <c r="A190" s="17"/>
      <c r="B190" s="17"/>
      <c r="C190" s="17"/>
      <c r="D190" s="37"/>
      <c r="E190" s="37"/>
      <c r="F190" s="37"/>
      <c r="G190" s="37"/>
      <c r="H190" s="37"/>
      <c r="I190" s="37"/>
      <c r="J190" s="121"/>
      <c r="K190" s="121"/>
      <c r="L190" s="121"/>
      <c r="M190" s="121"/>
      <c r="N190" s="121"/>
      <c r="O190" s="121"/>
      <c r="P190" s="121"/>
      <c r="Q190" s="121"/>
      <c r="R190" s="121"/>
      <c r="S190" s="121"/>
      <c r="T190" s="121"/>
      <c r="U190" s="121"/>
      <c r="V190" s="106"/>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ht="15.75" customHeight="1">
      <c r="A191" s="386"/>
      <c r="B191" s="387" t="s">
        <v>141</v>
      </c>
      <c r="C191" s="388"/>
      <c r="D191" s="389"/>
      <c r="E191" s="389"/>
      <c r="F191" s="389"/>
      <c r="G191" s="389"/>
      <c r="H191" s="389"/>
      <c r="I191" s="389"/>
      <c r="J191" s="390">
        <f t="shared" ref="J191:U191" si="151">J40+J52+J152+J159+J167+J178+J44+J46</f>
        <v>16.9</v>
      </c>
      <c r="K191" s="390">
        <f t="shared" si="151"/>
        <v>31</v>
      </c>
      <c r="L191" s="390">
        <f t="shared" si="151"/>
        <v>205.9</v>
      </c>
      <c r="M191" s="390">
        <f t="shared" si="151"/>
        <v>93.5</v>
      </c>
      <c r="N191" s="390">
        <f t="shared" si="151"/>
        <v>81.4</v>
      </c>
      <c r="O191" s="390">
        <f t="shared" si="151"/>
        <v>186</v>
      </c>
      <c r="P191" s="390">
        <f t="shared" si="151"/>
        <v>126.8</v>
      </c>
      <c r="Q191" s="390">
        <f t="shared" si="151"/>
        <v>122.5104603</v>
      </c>
      <c r="R191" s="390">
        <f t="shared" si="151"/>
        <v>125.0739265</v>
      </c>
      <c r="S191" s="390">
        <f t="shared" si="151"/>
        <v>144.9232335</v>
      </c>
      <c r="T191" s="390">
        <f t="shared" si="151"/>
        <v>167.5472922</v>
      </c>
      <c r="U191" s="390">
        <f t="shared" si="151"/>
        <v>192.3325646</v>
      </c>
      <c r="V191" s="391"/>
      <c r="W191" s="33">
        <f>RRI(5,P191,U191)</f>
        <v>0.08689280498</v>
      </c>
      <c r="X191" s="34"/>
      <c r="Y191" s="35">
        <f>RRI(4,Q191,U191)</f>
        <v>0.1193603332</v>
      </c>
      <c r="Z191" s="27"/>
      <c r="AA191" s="199"/>
      <c r="AB191" s="199"/>
      <c r="AC191" s="199"/>
      <c r="AD191" s="199"/>
      <c r="AE191" s="199"/>
      <c r="AF191" s="199"/>
      <c r="AG191" s="199"/>
      <c r="AH191" s="199"/>
      <c r="AI191" s="199"/>
      <c r="AJ191" s="199"/>
      <c r="AK191" s="199"/>
      <c r="AL191" s="199"/>
      <c r="AM191" s="199"/>
      <c r="AN191" s="199"/>
      <c r="AO191" s="199"/>
      <c r="AP191" s="199"/>
      <c r="AQ191" s="199"/>
    </row>
    <row r="192" ht="15.75" customHeight="1">
      <c r="A192" s="17"/>
      <c r="B192" s="17" t="s">
        <v>142</v>
      </c>
      <c r="C192" s="17"/>
      <c r="D192" s="37"/>
      <c r="E192" s="37"/>
      <c r="F192" s="37"/>
      <c r="G192" s="37"/>
      <c r="H192" s="37"/>
      <c r="I192" s="37"/>
      <c r="J192" s="18"/>
      <c r="K192" s="38">
        <f t="shared" ref="K192:U192" si="152">K191/J191-1</f>
        <v>0.8343195266</v>
      </c>
      <c r="L192" s="38">
        <f t="shared" si="152"/>
        <v>5.641935484</v>
      </c>
      <c r="M192" s="38">
        <f t="shared" si="152"/>
        <v>-0.5458960661</v>
      </c>
      <c r="N192" s="38">
        <f t="shared" si="152"/>
        <v>-0.1294117647</v>
      </c>
      <c r="O192" s="38">
        <f t="shared" si="152"/>
        <v>1.285012285</v>
      </c>
      <c r="P192" s="38">
        <f t="shared" si="152"/>
        <v>-0.3182795699</v>
      </c>
      <c r="Q192" s="38">
        <f t="shared" si="152"/>
        <v>-0.03382917736</v>
      </c>
      <c r="R192" s="38">
        <f t="shared" si="152"/>
        <v>0.02092446777</v>
      </c>
      <c r="S192" s="38">
        <f t="shared" si="152"/>
        <v>0.1587005986</v>
      </c>
      <c r="T192" s="38">
        <f t="shared" si="152"/>
        <v>0.1561106399</v>
      </c>
      <c r="U192" s="38">
        <f t="shared" si="152"/>
        <v>0.1479300087</v>
      </c>
      <c r="V192" s="392"/>
      <c r="W192" s="44"/>
      <c r="Z192" s="45"/>
    </row>
    <row r="193" ht="15.75" customHeight="1">
      <c r="A193" s="17"/>
      <c r="B193" s="17" t="s">
        <v>143</v>
      </c>
      <c r="C193" s="17"/>
      <c r="D193" s="37"/>
      <c r="E193" s="37"/>
      <c r="F193" s="37"/>
      <c r="G193" s="37"/>
      <c r="H193" s="37"/>
      <c r="I193" s="37"/>
      <c r="J193" s="18"/>
      <c r="K193" s="357">
        <f t="shared" ref="K193:U193" si="153">K191/K61</f>
        <v>0.2094594595</v>
      </c>
      <c r="L193" s="357">
        <f t="shared" si="153"/>
        <v>2.928876245</v>
      </c>
      <c r="M193" s="357">
        <f t="shared" si="153"/>
        <v>0.988372093</v>
      </c>
      <c r="N193" s="357">
        <f t="shared" si="153"/>
        <v>1.181422351</v>
      </c>
      <c r="O193" s="357">
        <f t="shared" si="153"/>
        <v>3.201376936</v>
      </c>
      <c r="P193" s="357">
        <f t="shared" si="153"/>
        <v>1.337552743</v>
      </c>
      <c r="Q193" s="357">
        <f t="shared" si="153"/>
        <v>1.388435698</v>
      </c>
      <c r="R193" s="357">
        <f t="shared" si="153"/>
        <v>1.207513125</v>
      </c>
      <c r="S193" s="357">
        <f t="shared" si="153"/>
        <v>1.191447596</v>
      </c>
      <c r="T193" s="357">
        <f t="shared" si="153"/>
        <v>1.184495281</v>
      </c>
      <c r="U193" s="357">
        <f t="shared" si="153"/>
        <v>1.178647557</v>
      </c>
      <c r="V193" s="37"/>
      <c r="W193" s="44"/>
      <c r="Z193" s="45"/>
    </row>
    <row r="194" ht="15.75" customHeight="1">
      <c r="A194" s="17"/>
      <c r="B194" s="17"/>
      <c r="C194" s="17"/>
      <c r="D194" s="37"/>
      <c r="E194" s="37"/>
      <c r="F194" s="37"/>
      <c r="G194" s="37"/>
      <c r="H194" s="37"/>
      <c r="I194" s="37"/>
      <c r="J194" s="18"/>
      <c r="K194" s="18"/>
      <c r="L194" s="18"/>
      <c r="M194" s="18"/>
      <c r="N194" s="18"/>
      <c r="O194" s="18"/>
      <c r="P194" s="393"/>
      <c r="Q194" s="393"/>
      <c r="R194" s="393"/>
      <c r="S194" s="393"/>
      <c r="T194" s="393"/>
      <c r="U194" s="393"/>
      <c r="V194" s="37"/>
      <c r="W194" s="44"/>
      <c r="Z194" s="45"/>
    </row>
    <row r="195" ht="15.75" customHeight="1">
      <c r="A195" s="17"/>
      <c r="B195" s="17" t="s">
        <v>144</v>
      </c>
      <c r="C195" s="17"/>
      <c r="D195" s="37"/>
      <c r="E195" s="37"/>
      <c r="F195" s="37"/>
      <c r="G195" s="37"/>
      <c r="H195" s="37"/>
      <c r="I195" s="37"/>
      <c r="J195" s="393">
        <f t="shared" ref="J195:P195" si="154">J162+J167</f>
        <v>-49.3</v>
      </c>
      <c r="K195" s="393">
        <f t="shared" si="154"/>
        <v>0.2</v>
      </c>
      <c r="L195" s="393">
        <f t="shared" si="154"/>
        <v>261.7</v>
      </c>
      <c r="M195" s="393">
        <f t="shared" si="154"/>
        <v>115.6</v>
      </c>
      <c r="N195" s="393">
        <f t="shared" si="154"/>
        <v>68.9</v>
      </c>
      <c r="O195" s="393">
        <f t="shared" si="154"/>
        <v>108.7</v>
      </c>
      <c r="P195" s="393">
        <f t="shared" si="154"/>
        <v>274.7</v>
      </c>
      <c r="Q195" s="393">
        <f t="shared" ref="Q195:U195" si="155">Q162+Q167-Q156</f>
        <v>210.9234535</v>
      </c>
      <c r="R195" s="393">
        <f t="shared" si="155"/>
        <v>218.6470993</v>
      </c>
      <c r="S195" s="393">
        <f t="shared" si="155"/>
        <v>244.0931801</v>
      </c>
      <c r="T195" s="393">
        <f t="shared" si="155"/>
        <v>272.6201793</v>
      </c>
      <c r="U195" s="393">
        <f t="shared" si="155"/>
        <v>303.6285816</v>
      </c>
      <c r="V195" s="393"/>
      <c r="W195" s="201">
        <f>RRI(5,P195,U195)</f>
        <v>0.02022696583</v>
      </c>
      <c r="X195" s="202"/>
      <c r="Y195" s="203">
        <f>RRI(4,Q195,U195)</f>
        <v>0.0953538632</v>
      </c>
      <c r="Z195" s="204"/>
    </row>
    <row r="196" ht="15.75" customHeight="1">
      <c r="A196" s="17"/>
      <c r="B196" s="17" t="s">
        <v>145</v>
      </c>
      <c r="C196" s="17"/>
      <c r="D196" s="37"/>
      <c r="E196" s="37"/>
      <c r="F196" s="37"/>
      <c r="G196" s="37"/>
      <c r="H196" s="37"/>
      <c r="I196" s="37"/>
      <c r="J196" s="214">
        <f t="shared" ref="J196:U196" si="156">J195/J61</f>
        <v>-0.3433147632</v>
      </c>
      <c r="K196" s="214">
        <f t="shared" si="156"/>
        <v>0.001351351351</v>
      </c>
      <c r="L196" s="214">
        <f t="shared" si="156"/>
        <v>3.722617354</v>
      </c>
      <c r="M196" s="214">
        <f t="shared" si="156"/>
        <v>1.221987315</v>
      </c>
      <c r="N196" s="214">
        <f t="shared" si="156"/>
        <v>1</v>
      </c>
      <c r="O196" s="214">
        <f t="shared" si="156"/>
        <v>1.87091222</v>
      </c>
      <c r="P196" s="214">
        <f t="shared" si="156"/>
        <v>2.897679325</v>
      </c>
      <c r="Q196" s="214">
        <f t="shared" si="156"/>
        <v>2.390437941</v>
      </c>
      <c r="R196" s="214">
        <f t="shared" si="156"/>
        <v>2.110905523</v>
      </c>
      <c r="S196" s="214">
        <f t="shared" si="156"/>
        <v>2.006746783</v>
      </c>
      <c r="T196" s="214">
        <f t="shared" si="156"/>
        <v>1.92732041</v>
      </c>
      <c r="U196" s="214">
        <f t="shared" si="156"/>
        <v>1.860688993</v>
      </c>
      <c r="V196" s="106"/>
    </row>
    <row r="197" ht="15.75" customHeight="1">
      <c r="A197" s="17"/>
      <c r="B197" s="17"/>
      <c r="C197" s="17"/>
      <c r="D197" s="37"/>
      <c r="E197" s="37"/>
      <c r="F197" s="37"/>
      <c r="G197" s="37"/>
      <c r="H197" s="37"/>
      <c r="I197" s="37"/>
      <c r="J197" s="18"/>
      <c r="K197" s="18"/>
      <c r="L197" s="18"/>
      <c r="M197" s="18"/>
      <c r="N197" s="18"/>
      <c r="O197" s="18"/>
      <c r="P197" s="18"/>
      <c r="Q197" s="18"/>
      <c r="R197" s="18"/>
      <c r="S197" s="18"/>
      <c r="T197" s="18"/>
      <c r="U197" s="18"/>
      <c r="V197" s="37"/>
    </row>
    <row r="198" ht="15.75" customHeight="1">
      <c r="A198" s="17"/>
      <c r="B198" s="17"/>
      <c r="C198" s="17"/>
      <c r="D198" s="37"/>
      <c r="E198" s="37"/>
      <c r="F198" s="37"/>
      <c r="G198" s="37"/>
      <c r="H198" s="37"/>
      <c r="I198" s="37"/>
      <c r="J198" s="18"/>
      <c r="K198" s="18"/>
      <c r="L198" s="18"/>
      <c r="M198" s="18"/>
      <c r="N198" s="18"/>
      <c r="O198" s="18"/>
      <c r="P198" s="18"/>
      <c r="Q198" s="18"/>
      <c r="R198" s="18"/>
      <c r="S198" s="18"/>
      <c r="T198" s="18"/>
      <c r="U198" s="18"/>
      <c r="V198" s="37"/>
    </row>
    <row r="199" ht="15.75" customHeight="1">
      <c r="A199" s="17"/>
      <c r="B199" s="17"/>
      <c r="C199" s="17"/>
      <c r="D199" s="37"/>
      <c r="E199" s="37"/>
      <c r="F199" s="37"/>
      <c r="G199" s="37"/>
      <c r="H199" s="37"/>
      <c r="I199" s="37"/>
      <c r="J199" s="18"/>
      <c r="K199" s="18"/>
      <c r="L199" s="18"/>
      <c r="M199" s="18"/>
      <c r="N199" s="18"/>
      <c r="O199" s="18"/>
      <c r="P199" s="18"/>
      <c r="Q199" s="18"/>
      <c r="R199" s="18"/>
      <c r="S199" s="18"/>
      <c r="T199" s="18"/>
      <c r="U199" s="18"/>
      <c r="V199" s="37"/>
    </row>
    <row r="200" ht="2.25" customHeight="1">
      <c r="A200" s="17"/>
      <c r="B200" s="17"/>
      <c r="C200" s="17"/>
      <c r="D200" s="37"/>
      <c r="E200" s="37"/>
      <c r="F200" s="37"/>
      <c r="G200" s="37"/>
      <c r="H200" s="37"/>
      <c r="I200" s="37"/>
      <c r="J200" s="18"/>
      <c r="K200" s="18"/>
      <c r="L200" s="18"/>
      <c r="M200" s="18"/>
      <c r="N200" s="18"/>
      <c r="O200" s="18"/>
      <c r="P200" s="18"/>
      <c r="Q200" s="18"/>
      <c r="R200" s="18"/>
      <c r="S200" s="18"/>
      <c r="T200" s="18"/>
      <c r="U200" s="18"/>
      <c r="V200" s="37"/>
    </row>
    <row r="201" ht="15.75" customHeight="1">
      <c r="A201" s="394"/>
      <c r="B201" s="395" t="s">
        <v>146</v>
      </c>
      <c r="C201" s="208"/>
      <c r="D201" s="209"/>
      <c r="E201" s="209"/>
      <c r="F201" s="209"/>
      <c r="G201" s="209"/>
      <c r="H201" s="209"/>
      <c r="I201" s="209"/>
      <c r="J201" s="210"/>
      <c r="K201" s="210"/>
      <c r="L201" s="210"/>
      <c r="M201" s="210"/>
      <c r="N201" s="210"/>
      <c r="O201" s="210"/>
      <c r="P201" s="210"/>
      <c r="Q201" s="210"/>
      <c r="R201" s="210"/>
      <c r="S201" s="210"/>
      <c r="T201" s="210"/>
      <c r="U201" s="210"/>
      <c r="V201" s="209"/>
    </row>
    <row r="202" ht="15.0" customHeight="1" outlineLevel="1">
      <c r="J202" s="355"/>
      <c r="K202" s="355"/>
      <c r="L202" s="355"/>
      <c r="M202" s="355"/>
      <c r="N202" s="355"/>
      <c r="O202" s="355"/>
      <c r="P202" s="355"/>
      <c r="Q202" s="355"/>
      <c r="R202" s="355"/>
      <c r="S202" s="355"/>
      <c r="T202" s="355"/>
      <c r="U202" s="355"/>
    </row>
    <row r="203" ht="15.0" customHeight="1" outlineLevel="1">
      <c r="J203" s="355"/>
      <c r="K203" s="355"/>
      <c r="L203" s="355"/>
      <c r="M203" s="355"/>
      <c r="N203" s="355"/>
      <c r="O203" s="355"/>
      <c r="P203" s="355"/>
      <c r="Q203" s="355"/>
      <c r="R203" s="355"/>
      <c r="S203" s="355"/>
      <c r="T203" s="355"/>
      <c r="U203" s="355"/>
    </row>
    <row r="204" ht="15.75" customHeight="1" outlineLevel="1">
      <c r="A204" s="335"/>
      <c r="B204" s="336" t="s">
        <v>147</v>
      </c>
      <c r="C204" s="336"/>
      <c r="D204" s="337"/>
      <c r="E204" s="337"/>
      <c r="F204" s="337"/>
      <c r="G204" s="337"/>
      <c r="H204" s="337"/>
      <c r="I204" s="337"/>
      <c r="J204" s="338">
        <f t="shared" ref="J204:P204" si="157">ABS(J152/J33)</f>
        <v>1.261111111</v>
      </c>
      <c r="K204" s="338" t="str">
        <f t="shared" si="157"/>
        <v>#DIV/0!</v>
      </c>
      <c r="L204" s="338" t="str">
        <f t="shared" si="157"/>
        <v>#DIV/0!</v>
      </c>
      <c r="M204" s="338">
        <f t="shared" si="157"/>
        <v>1.080045096</v>
      </c>
      <c r="N204" s="338">
        <f t="shared" si="157"/>
        <v>1.0687251</v>
      </c>
      <c r="O204" s="338">
        <f t="shared" si="157"/>
        <v>1.068846816</v>
      </c>
      <c r="P204" s="338">
        <f t="shared" si="157"/>
        <v>1.003300837</v>
      </c>
      <c r="Q204" s="338">
        <f t="shared" ref="Q204:U204" si="158">P204</f>
        <v>1.003300837</v>
      </c>
      <c r="R204" s="338">
        <f t="shared" si="158"/>
        <v>1.003300837</v>
      </c>
      <c r="S204" s="338">
        <f t="shared" si="158"/>
        <v>1.003300837</v>
      </c>
      <c r="T204" s="338">
        <f t="shared" si="158"/>
        <v>1.003300837</v>
      </c>
      <c r="U204" s="338">
        <f t="shared" si="158"/>
        <v>1.003300837</v>
      </c>
      <c r="V204" s="396"/>
    </row>
    <row r="205" ht="15.75" customHeight="1" outlineLevel="1">
      <c r="A205" s="335"/>
      <c r="B205" s="336" t="s">
        <v>148</v>
      </c>
      <c r="C205" s="336"/>
      <c r="D205" s="337"/>
      <c r="E205" s="337"/>
      <c r="F205" s="337"/>
      <c r="G205" s="337"/>
      <c r="H205" s="337"/>
      <c r="I205" s="337"/>
      <c r="J205" s="340">
        <f t="shared" ref="J205:O205" si="159">ABS(J153/J33)</f>
        <v>0</v>
      </c>
      <c r="K205" s="340" t="str">
        <f t="shared" si="159"/>
        <v>#DIV/0!</v>
      </c>
      <c r="L205" s="340" t="str">
        <f t="shared" si="159"/>
        <v>#DIV/0!</v>
      </c>
      <c r="M205" s="340">
        <f t="shared" si="159"/>
        <v>0</v>
      </c>
      <c r="N205" s="340">
        <f t="shared" si="159"/>
        <v>0.01792828685</v>
      </c>
      <c r="O205" s="340">
        <f t="shared" si="159"/>
        <v>0.01549053356</v>
      </c>
      <c r="P205" s="340">
        <f t="shared" ref="P205:U205" si="160">O205</f>
        <v>0.01549053356</v>
      </c>
      <c r="Q205" s="340">
        <f t="shared" si="160"/>
        <v>0.01549053356</v>
      </c>
      <c r="R205" s="340">
        <f t="shared" si="160"/>
        <v>0.01549053356</v>
      </c>
      <c r="S205" s="340">
        <f t="shared" si="160"/>
        <v>0.01549053356</v>
      </c>
      <c r="T205" s="340">
        <f t="shared" si="160"/>
        <v>0.01549053356</v>
      </c>
      <c r="U205" s="340">
        <f t="shared" si="160"/>
        <v>0.01549053356</v>
      </c>
      <c r="V205" s="397"/>
    </row>
    <row r="206" ht="15.75" customHeight="1" outlineLevel="1">
      <c r="A206" s="335"/>
      <c r="B206" s="17" t="s">
        <v>110</v>
      </c>
      <c r="C206" s="335"/>
      <c r="D206" s="398"/>
      <c r="E206" s="398"/>
      <c r="F206" s="398"/>
      <c r="G206" s="398"/>
      <c r="H206" s="398"/>
      <c r="I206" s="398"/>
      <c r="J206" s="399">
        <f t="shared" ref="J206:O206" si="161">J154/J7</f>
        <v>0.0002408187839</v>
      </c>
      <c r="K206" s="399">
        <f t="shared" si="161"/>
        <v>0.001774345058</v>
      </c>
      <c r="L206" s="399">
        <f t="shared" si="161"/>
        <v>0.0003319685736</v>
      </c>
      <c r="M206" s="399">
        <f t="shared" si="161"/>
        <v>0.00009104151493</v>
      </c>
      <c r="N206" s="399">
        <f t="shared" si="161"/>
        <v>-0.00008216926869</v>
      </c>
      <c r="O206" s="399">
        <f t="shared" si="161"/>
        <v>0.00007497375918</v>
      </c>
      <c r="P206" s="399">
        <f t="shared" ref="P206:U206" si="162">O206</f>
        <v>0.00007497375918</v>
      </c>
      <c r="Q206" s="399">
        <f t="shared" si="162"/>
        <v>0.00007497375918</v>
      </c>
      <c r="R206" s="399">
        <f t="shared" si="162"/>
        <v>0.00007497375918</v>
      </c>
      <c r="S206" s="399">
        <f t="shared" si="162"/>
        <v>0.00007497375918</v>
      </c>
      <c r="T206" s="399">
        <f t="shared" si="162"/>
        <v>0.00007497375918</v>
      </c>
      <c r="U206" s="399">
        <f t="shared" si="162"/>
        <v>0.00007497375918</v>
      </c>
      <c r="V206" s="400"/>
    </row>
    <row r="207" ht="15.75" customHeight="1" outlineLevel="1">
      <c r="A207" s="335"/>
      <c r="B207" s="17" t="s">
        <v>111</v>
      </c>
      <c r="C207" s="335"/>
      <c r="D207" s="398"/>
      <c r="E207" s="398"/>
      <c r="F207" s="398"/>
      <c r="G207" s="398"/>
      <c r="H207" s="398"/>
      <c r="I207" s="398"/>
      <c r="J207" s="399">
        <f t="shared" ref="J207:O207" si="163">J155/J7</f>
        <v>0</v>
      </c>
      <c r="K207" s="399">
        <f t="shared" si="163"/>
        <v>0</v>
      </c>
      <c r="L207" s="399">
        <f t="shared" si="163"/>
        <v>0</v>
      </c>
      <c r="M207" s="399">
        <f t="shared" si="163"/>
        <v>0.00701019665</v>
      </c>
      <c r="N207" s="399">
        <f t="shared" si="163"/>
        <v>0.0008216926869</v>
      </c>
      <c r="O207" s="399">
        <f t="shared" si="163"/>
        <v>0.0008996851102</v>
      </c>
      <c r="P207" s="399">
        <f t="shared" ref="P207:U207" si="164">O207</f>
        <v>0.0008996851102</v>
      </c>
      <c r="Q207" s="399">
        <f t="shared" si="164"/>
        <v>0.0008996851102</v>
      </c>
      <c r="R207" s="399">
        <f t="shared" si="164"/>
        <v>0.0008996851102</v>
      </c>
      <c r="S207" s="399">
        <f t="shared" si="164"/>
        <v>0.0008996851102</v>
      </c>
      <c r="T207" s="399">
        <f t="shared" si="164"/>
        <v>0.0008996851102</v>
      </c>
      <c r="U207" s="399">
        <f t="shared" si="164"/>
        <v>0.0008996851102</v>
      </c>
      <c r="V207" s="400"/>
    </row>
    <row r="208" ht="15.75" customHeight="1" outlineLevel="1">
      <c r="A208" s="335"/>
      <c r="B208" s="367" t="s">
        <v>113</v>
      </c>
      <c r="C208" s="335"/>
      <c r="D208" s="398"/>
      <c r="E208" s="398"/>
      <c r="F208" s="398"/>
      <c r="G208" s="398"/>
      <c r="H208" s="398"/>
      <c r="I208" s="398"/>
      <c r="J208" s="399">
        <f t="shared" ref="J208:O208" si="165">J157/J7</f>
        <v>0.004575556893</v>
      </c>
      <c r="K208" s="399">
        <f t="shared" si="165"/>
        <v>0.00887172529</v>
      </c>
      <c r="L208" s="399">
        <f t="shared" si="165"/>
        <v>0.01250414961</v>
      </c>
      <c r="M208" s="399">
        <f t="shared" si="165"/>
        <v>0.01274581209</v>
      </c>
      <c r="N208" s="399">
        <f t="shared" si="165"/>
        <v>0.0123253903</v>
      </c>
      <c r="O208" s="399">
        <f t="shared" si="165"/>
        <v>0.007647323437</v>
      </c>
      <c r="P208" s="399">
        <f t="shared" ref="P208:U208" si="166">O208</f>
        <v>0.007647323437</v>
      </c>
      <c r="Q208" s="399">
        <f t="shared" si="166"/>
        <v>0.007647323437</v>
      </c>
      <c r="R208" s="399">
        <f t="shared" si="166"/>
        <v>0.007647323437</v>
      </c>
      <c r="S208" s="399">
        <f t="shared" si="166"/>
        <v>0.007647323437</v>
      </c>
      <c r="T208" s="399">
        <f t="shared" si="166"/>
        <v>0.007647323437</v>
      </c>
      <c r="U208" s="399">
        <f t="shared" si="166"/>
        <v>0.007647323437</v>
      </c>
      <c r="V208" s="400"/>
    </row>
    <row r="209" ht="15.75" customHeight="1" outlineLevel="1">
      <c r="A209" s="335"/>
      <c r="B209" s="401" t="s">
        <v>149</v>
      </c>
      <c r="C209" s="401"/>
      <c r="D209" s="402"/>
      <c r="E209" s="402"/>
      <c r="F209" s="402"/>
      <c r="G209" s="402"/>
      <c r="H209" s="402"/>
      <c r="I209" s="402"/>
      <c r="J209" s="403"/>
      <c r="K209" s="403">
        <f t="shared" ref="K209:P209" si="167">K156/K7</f>
        <v>0</v>
      </c>
      <c r="L209" s="403">
        <f t="shared" si="167"/>
        <v>0</v>
      </c>
      <c r="M209" s="403">
        <f t="shared" si="167"/>
        <v>0</v>
      </c>
      <c r="N209" s="403">
        <f t="shared" si="167"/>
        <v>0</v>
      </c>
      <c r="O209" s="403">
        <f t="shared" si="167"/>
        <v>0</v>
      </c>
      <c r="P209" s="403">
        <f t="shared" si="167"/>
        <v>0.0112726194</v>
      </c>
      <c r="Q209" s="403">
        <f t="shared" ref="Q209:U209" si="168">P209</f>
        <v>0.0112726194</v>
      </c>
      <c r="R209" s="403">
        <f t="shared" si="168"/>
        <v>0.0112726194</v>
      </c>
      <c r="S209" s="403">
        <f t="shared" si="168"/>
        <v>0.0112726194</v>
      </c>
      <c r="T209" s="403">
        <f t="shared" si="168"/>
        <v>0.0112726194</v>
      </c>
      <c r="U209" s="403">
        <f t="shared" si="168"/>
        <v>0.0112726194</v>
      </c>
      <c r="V209" s="404"/>
    </row>
    <row r="210" ht="15.75" customHeight="1" outlineLevel="1">
      <c r="A210" s="335"/>
      <c r="B210" s="336" t="s">
        <v>150</v>
      </c>
      <c r="C210" s="336"/>
      <c r="D210" s="337"/>
      <c r="E210" s="337"/>
      <c r="F210" s="337"/>
      <c r="G210" s="337"/>
      <c r="H210" s="337"/>
      <c r="I210" s="337"/>
      <c r="J210" s="340">
        <f t="shared" ref="J210:O210" si="169">J158/J7</f>
        <v>0.004575556893</v>
      </c>
      <c r="K210" s="340">
        <f t="shared" si="169"/>
        <v>-0.03465191525</v>
      </c>
      <c r="L210" s="340">
        <f t="shared" si="169"/>
        <v>0.02744273542</v>
      </c>
      <c r="M210" s="340">
        <f t="shared" si="169"/>
        <v>0.02021121631</v>
      </c>
      <c r="N210" s="340">
        <f t="shared" si="169"/>
        <v>-0.004930156122</v>
      </c>
      <c r="O210" s="340">
        <f t="shared" si="169"/>
        <v>-0.03133903134</v>
      </c>
      <c r="P210" s="340">
        <f t="shared" ref="P210:U210" si="170">O210</f>
        <v>-0.03133903134</v>
      </c>
      <c r="Q210" s="340">
        <f t="shared" si="170"/>
        <v>-0.03133903134</v>
      </c>
      <c r="R210" s="340">
        <f t="shared" si="170"/>
        <v>-0.03133903134</v>
      </c>
      <c r="S210" s="340">
        <f t="shared" si="170"/>
        <v>-0.03133903134</v>
      </c>
      <c r="T210" s="340">
        <f t="shared" si="170"/>
        <v>-0.03133903134</v>
      </c>
      <c r="U210" s="340">
        <f t="shared" si="170"/>
        <v>-0.03133903134</v>
      </c>
      <c r="V210" s="397"/>
    </row>
    <row r="211" ht="15.75" customHeight="1" outlineLevel="1">
      <c r="A211" s="335"/>
      <c r="B211" s="17" t="s">
        <v>151</v>
      </c>
      <c r="C211" s="335"/>
      <c r="D211" s="398"/>
      <c r="E211" s="398"/>
      <c r="F211" s="398"/>
      <c r="G211" s="398"/>
      <c r="H211" s="398"/>
      <c r="I211" s="398"/>
      <c r="J211" s="405">
        <f t="shared" ref="J211:O211" si="171">J160/J7</f>
        <v>0</v>
      </c>
      <c r="K211" s="405">
        <f t="shared" si="171"/>
        <v>0</v>
      </c>
      <c r="L211" s="405">
        <f t="shared" si="171"/>
        <v>0</v>
      </c>
      <c r="M211" s="405">
        <f t="shared" si="171"/>
        <v>0</v>
      </c>
      <c r="N211" s="405">
        <f t="shared" si="171"/>
        <v>0</v>
      </c>
      <c r="O211" s="405">
        <f t="shared" si="171"/>
        <v>0</v>
      </c>
      <c r="P211" s="405">
        <f t="shared" ref="P211:U211" si="172">O211</f>
        <v>0</v>
      </c>
      <c r="Q211" s="405">
        <f t="shared" si="172"/>
        <v>0</v>
      </c>
      <c r="R211" s="405">
        <f t="shared" si="172"/>
        <v>0</v>
      </c>
      <c r="S211" s="405">
        <f t="shared" si="172"/>
        <v>0</v>
      </c>
      <c r="T211" s="405">
        <f t="shared" si="172"/>
        <v>0</v>
      </c>
      <c r="U211" s="405">
        <f t="shared" si="172"/>
        <v>0</v>
      </c>
      <c r="V211" s="406"/>
    </row>
    <row r="212" ht="15.75" customHeight="1" outlineLevel="1">
      <c r="A212" s="335"/>
      <c r="B212" s="17" t="s">
        <v>117</v>
      </c>
      <c r="C212" s="335"/>
      <c r="D212" s="398"/>
      <c r="E212" s="398"/>
      <c r="F212" s="398"/>
      <c r="G212" s="398"/>
      <c r="H212" s="398"/>
      <c r="I212" s="398"/>
      <c r="J212" s="399">
        <f t="shared" ref="J212:O212" si="173">J161/J7</f>
        <v>0</v>
      </c>
      <c r="K212" s="399">
        <f t="shared" si="173"/>
        <v>0</v>
      </c>
      <c r="L212" s="399">
        <f t="shared" si="173"/>
        <v>0</v>
      </c>
      <c r="M212" s="399">
        <f t="shared" si="173"/>
        <v>0</v>
      </c>
      <c r="N212" s="399">
        <f t="shared" si="173"/>
        <v>0</v>
      </c>
      <c r="O212" s="399">
        <f t="shared" si="173"/>
        <v>0</v>
      </c>
      <c r="P212" s="399">
        <f t="shared" ref="P212:U212" si="174">O212</f>
        <v>0</v>
      </c>
      <c r="Q212" s="399">
        <f t="shared" si="174"/>
        <v>0</v>
      </c>
      <c r="R212" s="399">
        <f t="shared" si="174"/>
        <v>0</v>
      </c>
      <c r="S212" s="399">
        <f t="shared" si="174"/>
        <v>0</v>
      </c>
      <c r="T212" s="399">
        <f t="shared" si="174"/>
        <v>0</v>
      </c>
      <c r="U212" s="399">
        <f t="shared" si="174"/>
        <v>0</v>
      </c>
      <c r="V212" s="400"/>
    </row>
    <row r="213" ht="15.75" customHeight="1" outlineLevel="1">
      <c r="A213" s="335"/>
      <c r="B213" s="407" t="s">
        <v>152</v>
      </c>
      <c r="C213" s="407"/>
      <c r="D213" s="408"/>
      <c r="E213" s="408"/>
      <c r="F213" s="408"/>
      <c r="G213" s="408"/>
      <c r="H213" s="408"/>
      <c r="I213" s="408"/>
      <c r="J213" s="409"/>
      <c r="K213" s="409">
        <f t="shared" ref="K213:O213" si="175">K165/J7</f>
        <v>-0.05454545455</v>
      </c>
      <c r="L213" s="409">
        <f t="shared" si="175"/>
        <v>-0.02807640121</v>
      </c>
      <c r="M213" s="409">
        <f t="shared" si="175"/>
        <v>-0.03817638597</v>
      </c>
      <c r="N213" s="409">
        <f t="shared" si="175"/>
        <v>-0.04115076475</v>
      </c>
      <c r="O213" s="409">
        <f t="shared" si="175"/>
        <v>-0.04511092851</v>
      </c>
      <c r="P213" s="409">
        <f>P165/P7</f>
        <v>-0.01312666864</v>
      </c>
      <c r="Q213" s="409">
        <f t="shared" ref="Q213:U213" si="176">P213</f>
        <v>-0.01312666864</v>
      </c>
      <c r="R213" s="409">
        <f t="shared" si="176"/>
        <v>-0.01312666864</v>
      </c>
      <c r="S213" s="409">
        <f t="shared" si="176"/>
        <v>-0.01312666864</v>
      </c>
      <c r="T213" s="409">
        <f t="shared" si="176"/>
        <v>-0.01312666864</v>
      </c>
      <c r="U213" s="409">
        <f t="shared" si="176"/>
        <v>-0.01312666864</v>
      </c>
      <c r="V213" s="400"/>
    </row>
    <row r="214" ht="15.75" customHeight="1" outlineLevel="1">
      <c r="A214" s="335"/>
      <c r="B214" s="335" t="s">
        <v>153</v>
      </c>
      <c r="C214" s="335"/>
      <c r="D214" s="398"/>
      <c r="E214" s="398"/>
      <c r="F214" s="398"/>
      <c r="G214" s="398"/>
      <c r="H214" s="398"/>
      <c r="I214" s="398"/>
      <c r="J214" s="399"/>
      <c r="K214" s="399">
        <f t="shared" ref="K214:O214" si="177">K170/J7</f>
        <v>0</v>
      </c>
      <c r="L214" s="399">
        <f t="shared" si="177"/>
        <v>0</v>
      </c>
      <c r="M214" s="399">
        <f t="shared" si="177"/>
        <v>0</v>
      </c>
      <c r="N214" s="399">
        <f t="shared" si="177"/>
        <v>0</v>
      </c>
      <c r="O214" s="399">
        <f t="shared" si="177"/>
        <v>0</v>
      </c>
      <c r="P214" s="399">
        <f t="shared" ref="P214:U214" si="178">O214</f>
        <v>0</v>
      </c>
      <c r="Q214" s="399">
        <f t="shared" si="178"/>
        <v>0</v>
      </c>
      <c r="R214" s="399">
        <f t="shared" si="178"/>
        <v>0</v>
      </c>
      <c r="S214" s="399">
        <f t="shared" si="178"/>
        <v>0</v>
      </c>
      <c r="T214" s="399">
        <f t="shared" si="178"/>
        <v>0</v>
      </c>
      <c r="U214" s="399">
        <f t="shared" si="178"/>
        <v>0</v>
      </c>
      <c r="V214" s="400"/>
    </row>
    <row r="215" ht="15.75" customHeight="1" outlineLevel="1">
      <c r="A215" s="335"/>
      <c r="B215" s="410" t="s">
        <v>154</v>
      </c>
      <c r="C215" s="410"/>
      <c r="D215" s="411"/>
      <c r="E215" s="411"/>
      <c r="F215" s="411"/>
      <c r="G215" s="411"/>
      <c r="H215" s="411"/>
      <c r="I215" s="411"/>
      <c r="J215" s="412"/>
      <c r="K215" s="412">
        <f t="shared" ref="K215:O215" si="179">K171/K162</f>
        <v>0</v>
      </c>
      <c r="L215" s="412">
        <f t="shared" si="179"/>
        <v>0</v>
      </c>
      <c r="M215" s="412">
        <f t="shared" si="179"/>
        <v>0</v>
      </c>
      <c r="N215" s="412">
        <f t="shared" si="179"/>
        <v>0</v>
      </c>
      <c r="O215" s="412">
        <f t="shared" si="179"/>
        <v>0</v>
      </c>
      <c r="P215" s="412"/>
      <c r="Q215" s="412"/>
      <c r="R215" s="412"/>
      <c r="S215" s="412"/>
      <c r="T215" s="412"/>
      <c r="U215" s="412"/>
      <c r="V215" s="413"/>
    </row>
    <row r="216" ht="15.75" customHeight="1" outlineLevel="1">
      <c r="A216" s="335"/>
      <c r="B216" s="410" t="s">
        <v>155</v>
      </c>
      <c r="C216" s="410"/>
      <c r="D216" s="411"/>
      <c r="E216" s="411"/>
      <c r="F216" s="411"/>
      <c r="G216" s="411"/>
      <c r="H216" s="411"/>
      <c r="I216" s="411"/>
      <c r="J216" s="412"/>
      <c r="K216" s="412">
        <f t="shared" ref="K216:O216" si="180">K172/K162</f>
        <v>0</v>
      </c>
      <c r="L216" s="412">
        <f t="shared" si="180"/>
        <v>0</v>
      </c>
      <c r="M216" s="412">
        <f t="shared" si="180"/>
        <v>-0.007915567282</v>
      </c>
      <c r="N216" s="412">
        <f t="shared" si="180"/>
        <v>-0.006018916595</v>
      </c>
      <c r="O216" s="412">
        <f t="shared" si="180"/>
        <v>-0.003645200486</v>
      </c>
      <c r="P216" s="412">
        <f t="shared" ref="P216:U216" si="181">O216</f>
        <v>-0.003645200486</v>
      </c>
      <c r="Q216" s="412">
        <f t="shared" si="181"/>
        <v>-0.003645200486</v>
      </c>
      <c r="R216" s="412">
        <f t="shared" si="181"/>
        <v>-0.003645200486</v>
      </c>
      <c r="S216" s="412">
        <f t="shared" si="181"/>
        <v>-0.003645200486</v>
      </c>
      <c r="T216" s="412">
        <f t="shared" si="181"/>
        <v>-0.003645200486</v>
      </c>
      <c r="U216" s="412">
        <f t="shared" si="181"/>
        <v>-0.003645200486</v>
      </c>
      <c r="V216" s="413"/>
    </row>
    <row r="217" ht="15.75" customHeight="1" outlineLevel="1">
      <c r="A217" s="335"/>
      <c r="B217" s="401" t="s">
        <v>156</v>
      </c>
      <c r="C217" s="401"/>
      <c r="D217" s="402"/>
      <c r="E217" s="402"/>
      <c r="F217" s="402"/>
      <c r="G217" s="402"/>
      <c r="H217" s="402"/>
      <c r="I217" s="402"/>
      <c r="J217" s="403"/>
      <c r="K217" s="403">
        <f t="shared" ref="K217:O217" si="182">K166/J7</f>
        <v>-0.007224563516</v>
      </c>
      <c r="L217" s="403">
        <f t="shared" si="182"/>
        <v>0</v>
      </c>
      <c r="M217" s="403">
        <f t="shared" si="182"/>
        <v>-0.001659842868</v>
      </c>
      <c r="N217" s="403">
        <f t="shared" si="182"/>
        <v>-0.002002913328</v>
      </c>
      <c r="O217" s="403">
        <f t="shared" si="182"/>
        <v>-0.0008216926869</v>
      </c>
      <c r="P217" s="403">
        <f t="shared" ref="P217:U217" si="183">O217</f>
        <v>-0.0008216926869</v>
      </c>
      <c r="Q217" s="403">
        <f t="shared" si="183"/>
        <v>-0.0008216926869</v>
      </c>
      <c r="R217" s="403">
        <f t="shared" si="183"/>
        <v>-0.0008216926869</v>
      </c>
      <c r="S217" s="403">
        <f t="shared" si="183"/>
        <v>-0.0008216926869</v>
      </c>
      <c r="T217" s="403">
        <f t="shared" si="183"/>
        <v>-0.0008216926869</v>
      </c>
      <c r="U217" s="403">
        <f t="shared" si="183"/>
        <v>-0.0008216926869</v>
      </c>
      <c r="V217" s="396"/>
    </row>
    <row r="218" ht="15.75" customHeight="1" outlineLevel="1">
      <c r="A218" s="335"/>
      <c r="B218" s="414" t="s">
        <v>157</v>
      </c>
      <c r="C218" s="414"/>
      <c r="D218" s="415"/>
      <c r="E218" s="415"/>
      <c r="F218" s="415"/>
      <c r="G218" s="415"/>
      <c r="H218" s="415"/>
      <c r="I218" s="415"/>
      <c r="J218" s="416"/>
      <c r="K218" s="416">
        <v>-0.22</v>
      </c>
      <c r="L218" s="416">
        <f t="shared" ref="L218:O218" si="184">L177/K191</f>
        <v>6.732258065</v>
      </c>
      <c r="M218" s="416">
        <f t="shared" si="184"/>
        <v>-0.2481787275</v>
      </c>
      <c r="N218" s="416">
        <f t="shared" si="184"/>
        <v>-0.6695187166</v>
      </c>
      <c r="O218" s="416">
        <f t="shared" si="184"/>
        <v>-1.121621622</v>
      </c>
      <c r="P218" s="416">
        <v>-0.22</v>
      </c>
      <c r="Q218" s="417">
        <v>-0.22</v>
      </c>
      <c r="R218" s="417">
        <v>-0.22</v>
      </c>
      <c r="S218" s="417">
        <v>-0.22</v>
      </c>
      <c r="T218" s="417">
        <v>-0.22</v>
      </c>
      <c r="U218" s="417">
        <v>-0.22</v>
      </c>
      <c r="V218" s="397"/>
    </row>
    <row r="219" ht="15.75" customHeight="1" outlineLevel="1">
      <c r="A219" s="335"/>
      <c r="B219" s="336" t="s">
        <v>158</v>
      </c>
      <c r="C219" s="336"/>
      <c r="D219" s="337"/>
      <c r="E219" s="337"/>
      <c r="F219" s="337"/>
      <c r="G219" s="337"/>
      <c r="H219" s="337"/>
      <c r="I219" s="337"/>
      <c r="J219" s="338"/>
      <c r="K219" s="338"/>
      <c r="L219" s="338"/>
      <c r="M219" s="338"/>
      <c r="N219" s="338"/>
      <c r="O219" s="338"/>
      <c r="P219" s="338">
        <f>P178/P103</f>
        <v>-0.2590689238</v>
      </c>
      <c r="Q219" s="338">
        <f t="shared" ref="Q219:U219" si="185">P219</f>
        <v>-0.2590689238</v>
      </c>
      <c r="R219" s="338">
        <f t="shared" si="185"/>
        <v>-0.2590689238</v>
      </c>
      <c r="S219" s="338">
        <f t="shared" si="185"/>
        <v>-0.2590689238</v>
      </c>
      <c r="T219" s="338">
        <f t="shared" si="185"/>
        <v>-0.2590689238</v>
      </c>
      <c r="U219" s="338">
        <f t="shared" si="185"/>
        <v>-0.2590689238</v>
      </c>
      <c r="V219" s="396"/>
      <c r="W219" s="339"/>
    </row>
    <row r="220" ht="15.75" customHeight="1" outlineLevel="1">
      <c r="A220" s="335"/>
      <c r="B220" s="336" t="s">
        <v>159</v>
      </c>
      <c r="C220" s="336"/>
      <c r="D220" s="337"/>
      <c r="E220" s="337"/>
      <c r="F220" s="337"/>
      <c r="G220" s="337"/>
      <c r="H220" s="337"/>
      <c r="I220" s="337"/>
      <c r="J220" s="338"/>
      <c r="K220" s="338">
        <f t="shared" ref="K220:N220" si="186">K180/K151</f>
        <v>0</v>
      </c>
      <c r="L220" s="338">
        <f t="shared" si="186"/>
        <v>0</v>
      </c>
      <c r="M220" s="338">
        <f t="shared" si="186"/>
        <v>0</v>
      </c>
      <c r="N220" s="338">
        <f t="shared" si="186"/>
        <v>0</v>
      </c>
      <c r="O220" s="418">
        <v>0.0</v>
      </c>
      <c r="P220" s="418">
        <v>0.0</v>
      </c>
      <c r="Q220" s="418">
        <v>0.0</v>
      </c>
      <c r="R220" s="418">
        <v>0.0</v>
      </c>
      <c r="S220" s="418">
        <v>0.0</v>
      </c>
      <c r="T220" s="418">
        <v>0.0</v>
      </c>
      <c r="U220" s="418">
        <v>0.0</v>
      </c>
      <c r="V220" s="397"/>
    </row>
    <row r="221" ht="15.75" customHeight="1" outlineLevel="1">
      <c r="A221" s="335"/>
      <c r="B221" s="336" t="s">
        <v>16</v>
      </c>
      <c r="C221" s="336"/>
      <c r="D221" s="337"/>
      <c r="E221" s="337"/>
      <c r="F221" s="337"/>
      <c r="G221" s="337"/>
      <c r="H221" s="337"/>
      <c r="I221" s="337"/>
      <c r="J221" s="338">
        <f t="shared" ref="J221:P221" si="187">J181/J7</f>
        <v>0</v>
      </c>
      <c r="K221" s="338">
        <f t="shared" si="187"/>
        <v>0.00240058449</v>
      </c>
      <c r="L221" s="338">
        <f t="shared" si="187"/>
        <v>-0.01737302202</v>
      </c>
      <c r="M221" s="338">
        <f t="shared" si="187"/>
        <v>-0.0009104151493</v>
      </c>
      <c r="N221" s="338">
        <f t="shared" si="187"/>
        <v>0.007066557108</v>
      </c>
      <c r="O221" s="338">
        <f t="shared" si="187"/>
        <v>-0.0001499475184</v>
      </c>
      <c r="P221" s="338">
        <f t="shared" si="187"/>
        <v>0</v>
      </c>
      <c r="Q221" s="338">
        <f t="shared" ref="Q221:U221" si="188">P221</f>
        <v>0</v>
      </c>
      <c r="R221" s="338">
        <f t="shared" si="188"/>
        <v>0</v>
      </c>
      <c r="S221" s="338">
        <f t="shared" si="188"/>
        <v>0</v>
      </c>
      <c r="T221" s="338">
        <f t="shared" si="188"/>
        <v>0</v>
      </c>
      <c r="U221" s="338">
        <f t="shared" si="188"/>
        <v>0</v>
      </c>
      <c r="V221" s="396"/>
    </row>
    <row r="222" ht="15.75" customHeight="1" outlineLevel="1">
      <c r="A222" s="335"/>
      <c r="B222" s="336" t="s">
        <v>160</v>
      </c>
      <c r="C222" s="336"/>
      <c r="D222" s="337"/>
      <c r="E222" s="337"/>
      <c r="F222" s="337"/>
      <c r="G222" s="337"/>
      <c r="H222" s="337"/>
      <c r="I222" s="337"/>
      <c r="J222" s="338"/>
      <c r="K222" s="338">
        <f t="shared" ref="K222:O222" si="189">K172/J7</f>
        <v>0</v>
      </c>
      <c r="L222" s="338">
        <f t="shared" si="189"/>
        <v>0</v>
      </c>
      <c r="M222" s="338">
        <f t="shared" si="189"/>
        <v>-0.001327874295</v>
      </c>
      <c r="N222" s="338">
        <f t="shared" si="189"/>
        <v>-0.0006372906045</v>
      </c>
      <c r="O222" s="338">
        <f t="shared" si="189"/>
        <v>-0.0004930156122</v>
      </c>
      <c r="P222" s="338">
        <v>0.0</v>
      </c>
      <c r="Q222" s="338">
        <v>0.0</v>
      </c>
      <c r="R222" s="338">
        <v>0.0</v>
      </c>
      <c r="S222" s="338">
        <v>0.0</v>
      </c>
      <c r="T222" s="338">
        <v>0.0</v>
      </c>
      <c r="U222" s="338">
        <v>0.0</v>
      </c>
      <c r="V222" s="396"/>
    </row>
    <row r="223" ht="15.75" customHeight="1" outlineLevel="1">
      <c r="A223" s="335"/>
      <c r="B223" s="401" t="s">
        <v>161</v>
      </c>
      <c r="C223" s="401"/>
      <c r="D223" s="402"/>
      <c r="E223" s="402"/>
      <c r="F223" s="402"/>
      <c r="G223" s="402"/>
      <c r="H223" s="402"/>
      <c r="I223" s="402"/>
      <c r="J223" s="403"/>
      <c r="K223" s="403"/>
      <c r="L223" s="403"/>
      <c r="M223" s="403"/>
      <c r="N223" s="403"/>
      <c r="O223" s="419"/>
      <c r="P223" s="420"/>
      <c r="Q223" s="420">
        <f t="shared" ref="Q223:U223" si="190">Q179/J248</f>
        <v>-3.333333333</v>
      </c>
      <c r="R223" s="420">
        <f t="shared" si="190"/>
        <v>-2.941176471</v>
      </c>
      <c r="S223" s="420">
        <f t="shared" si="190"/>
        <v>-2.631578947</v>
      </c>
      <c r="T223" s="420">
        <f t="shared" si="190"/>
        <v>-2.380952381</v>
      </c>
      <c r="U223" s="420">
        <f t="shared" si="190"/>
        <v>-2.083333333</v>
      </c>
      <c r="V223" s="397"/>
    </row>
    <row r="224" ht="15.75" customHeight="1" outlineLevel="1">
      <c r="A224" s="335"/>
      <c r="B224" s="414" t="s">
        <v>162</v>
      </c>
      <c r="C224" s="414"/>
      <c r="D224" s="415"/>
      <c r="E224" s="415"/>
      <c r="F224" s="415"/>
      <c r="G224" s="415"/>
      <c r="H224" s="415"/>
      <c r="I224" s="415"/>
      <c r="J224" s="416"/>
      <c r="K224" s="416">
        <f t="shared" ref="K224:O224" si="191">K185/J7</f>
        <v>0.001926550271</v>
      </c>
      <c r="L224" s="416">
        <f t="shared" si="191"/>
        <v>-0.01304665484</v>
      </c>
      <c r="M224" s="416">
        <f t="shared" si="191"/>
        <v>-0.007081996238</v>
      </c>
      <c r="N224" s="416">
        <f t="shared" si="191"/>
        <v>0.007738528769</v>
      </c>
      <c r="O224" s="416">
        <f t="shared" si="191"/>
        <v>-0.0008216926869</v>
      </c>
      <c r="P224" s="416">
        <v>-0.003</v>
      </c>
      <c r="Q224" s="416">
        <v>-0.003</v>
      </c>
      <c r="R224" s="416">
        <v>-0.003</v>
      </c>
      <c r="S224" s="416">
        <v>-0.003</v>
      </c>
      <c r="T224" s="416">
        <v>-0.003</v>
      </c>
      <c r="U224" s="416">
        <v>-0.003</v>
      </c>
      <c r="V224" s="397"/>
    </row>
    <row r="225" ht="15.75" customHeight="1" outlineLevel="1">
      <c r="A225" s="335"/>
      <c r="B225" s="336"/>
      <c r="C225" s="336"/>
      <c r="D225" s="337"/>
      <c r="E225" s="337"/>
      <c r="F225" s="337"/>
      <c r="G225" s="337"/>
      <c r="H225" s="337"/>
      <c r="I225" s="337"/>
      <c r="J225" s="338"/>
      <c r="K225" s="338"/>
      <c r="L225" s="338"/>
      <c r="M225" s="338"/>
      <c r="N225" s="338"/>
      <c r="O225" s="418"/>
      <c r="P225" s="418"/>
      <c r="Q225" s="418"/>
      <c r="R225" s="418"/>
      <c r="S225" s="418"/>
      <c r="T225" s="418"/>
      <c r="U225" s="418"/>
      <c r="V225" s="397"/>
    </row>
    <row r="226" ht="15.75" customHeight="1" outlineLevel="1">
      <c r="A226" s="335"/>
      <c r="B226" s="336"/>
      <c r="C226" s="336"/>
      <c r="D226" s="337"/>
      <c r="E226" s="337"/>
      <c r="F226" s="337"/>
      <c r="G226" s="337"/>
      <c r="H226" s="337"/>
      <c r="I226" s="337"/>
      <c r="J226" s="338"/>
      <c r="K226" s="338"/>
      <c r="L226" s="338"/>
      <c r="M226" s="338"/>
      <c r="N226" s="338"/>
      <c r="O226" s="418"/>
      <c r="P226" s="418"/>
      <c r="Q226" s="418"/>
      <c r="R226" s="418"/>
      <c r="S226" s="418"/>
      <c r="T226" s="418"/>
      <c r="U226" s="418"/>
      <c r="V226" s="397"/>
    </row>
    <row r="227" ht="15.75" customHeight="1">
      <c r="A227" s="421"/>
      <c r="B227" s="422" t="s">
        <v>163</v>
      </c>
      <c r="C227" s="16"/>
      <c r="D227" s="16"/>
      <c r="E227" s="16"/>
      <c r="F227" s="16"/>
      <c r="G227" s="16"/>
      <c r="H227" s="16"/>
      <c r="I227" s="16"/>
      <c r="J227" s="16"/>
      <c r="K227" s="16"/>
      <c r="L227" s="16"/>
      <c r="M227" s="16"/>
      <c r="N227" s="16"/>
      <c r="O227" s="16"/>
      <c r="P227" s="16"/>
      <c r="Q227" s="16"/>
      <c r="R227" s="16"/>
      <c r="S227" s="16"/>
      <c r="T227" s="16"/>
      <c r="U227" s="16"/>
      <c r="V227" s="16"/>
    </row>
    <row r="228" ht="15.75" customHeight="1">
      <c r="A228" s="17"/>
      <c r="B228" s="17"/>
      <c r="C228" s="17"/>
      <c r="D228" s="37"/>
      <c r="E228" s="37"/>
      <c r="F228" s="37"/>
      <c r="G228" s="37"/>
      <c r="H228" s="37"/>
      <c r="I228" s="37"/>
      <c r="J228" s="18"/>
      <c r="K228" s="18"/>
      <c r="L228" s="18"/>
      <c r="M228" s="18"/>
      <c r="N228" s="18"/>
      <c r="O228" s="18"/>
      <c r="P228" s="18"/>
      <c r="Q228" s="18"/>
      <c r="R228" s="18"/>
      <c r="S228" s="18"/>
      <c r="T228" s="18"/>
      <c r="U228" s="18"/>
      <c r="V228" s="37"/>
    </row>
    <row r="229" ht="15.75" customHeight="1">
      <c r="A229" s="47"/>
      <c r="B229" s="423"/>
      <c r="C229" s="424" t="s">
        <v>164</v>
      </c>
      <c r="D229" s="425"/>
      <c r="E229" s="425"/>
      <c r="F229" s="425"/>
      <c r="G229" s="425"/>
      <c r="H229" s="425"/>
      <c r="I229" s="425"/>
      <c r="J229" s="426" t="s">
        <v>165</v>
      </c>
      <c r="K229" s="427" t="s">
        <v>166</v>
      </c>
      <c r="L229" s="426" t="s">
        <v>167</v>
      </c>
      <c r="M229" s="47"/>
      <c r="N229" s="428" t="s">
        <v>168</v>
      </c>
      <c r="O229" s="429"/>
      <c r="P229" s="429"/>
      <c r="Q229" s="429"/>
      <c r="R229" s="429"/>
      <c r="S229" s="429"/>
      <c r="T229" s="429"/>
      <c r="U229" s="429"/>
      <c r="V229" s="47"/>
      <c r="W229" s="430"/>
      <c r="X229" s="430"/>
      <c r="Y229" s="430"/>
      <c r="Z229" s="430"/>
      <c r="AA229" s="430"/>
      <c r="AB229" s="430"/>
      <c r="AC229" s="430"/>
      <c r="AD229" s="430"/>
      <c r="AE229" s="430"/>
      <c r="AF229" s="430"/>
      <c r="AG229" s="430"/>
      <c r="AH229" s="430"/>
      <c r="AI229" s="430"/>
      <c r="AJ229" s="430"/>
      <c r="AK229" s="430"/>
      <c r="AL229" s="430"/>
      <c r="AM229" s="430"/>
      <c r="AN229" s="430"/>
      <c r="AO229" s="430"/>
      <c r="AP229" s="430"/>
      <c r="AQ229" s="430"/>
    </row>
    <row r="230" ht="15.75" customHeight="1">
      <c r="A230" s="47"/>
      <c r="B230" s="431"/>
      <c r="C230" s="432" t="s">
        <v>169</v>
      </c>
      <c r="D230" s="47"/>
      <c r="E230" s="47"/>
      <c r="F230" s="47"/>
      <c r="G230" s="47"/>
      <c r="H230" s="47"/>
      <c r="I230" s="47"/>
      <c r="J230" s="433">
        <f>J239/U68</f>
        <v>22.63883719</v>
      </c>
      <c r="K230" s="434"/>
      <c r="L230" s="433">
        <f>((J239+J236)*U65)/U40</f>
        <v>15.17231901</v>
      </c>
      <c r="M230" s="47"/>
      <c r="N230" s="47"/>
      <c r="O230" s="47"/>
      <c r="P230" s="47"/>
      <c r="Q230" s="47"/>
      <c r="R230" s="47"/>
      <c r="S230" s="47"/>
      <c r="T230" s="47"/>
      <c r="U230" s="47"/>
      <c r="V230" s="47"/>
      <c r="W230" s="430"/>
      <c r="X230" s="430"/>
      <c r="Y230" s="430"/>
      <c r="Z230" s="430"/>
      <c r="AA230" s="430"/>
      <c r="AB230" s="430"/>
      <c r="AC230" s="430"/>
      <c r="AD230" s="430"/>
      <c r="AE230" s="430"/>
      <c r="AF230" s="430"/>
      <c r="AG230" s="430"/>
      <c r="AH230" s="430"/>
      <c r="AI230" s="430"/>
      <c r="AJ230" s="430"/>
      <c r="AK230" s="430"/>
      <c r="AL230" s="430"/>
      <c r="AM230" s="430"/>
      <c r="AN230" s="430"/>
      <c r="AO230" s="430"/>
      <c r="AP230" s="430"/>
      <c r="AQ230" s="430"/>
    </row>
    <row r="231" ht="15.75" customHeight="1">
      <c r="A231" s="47"/>
      <c r="B231" s="431"/>
      <c r="C231" s="47" t="s">
        <v>170</v>
      </c>
      <c r="D231" s="47"/>
      <c r="E231" s="47"/>
      <c r="F231" s="47"/>
      <c r="G231" s="47"/>
      <c r="H231" s="47"/>
      <c r="I231" s="47"/>
      <c r="J231" s="431"/>
      <c r="K231" s="431"/>
      <c r="L231" s="431"/>
      <c r="M231" s="47"/>
      <c r="N231" s="47"/>
      <c r="O231" s="47"/>
      <c r="P231" s="47"/>
      <c r="Q231" s="47"/>
      <c r="R231" s="47"/>
      <c r="S231" s="47"/>
      <c r="T231" s="47"/>
      <c r="U231" s="47"/>
      <c r="V231" s="47"/>
      <c r="W231" s="430"/>
      <c r="X231" s="430"/>
      <c r="Y231" s="430"/>
      <c r="Z231" s="430"/>
      <c r="AA231" s="430"/>
      <c r="AB231" s="430"/>
      <c r="AC231" s="430"/>
      <c r="AD231" s="430"/>
      <c r="AE231" s="430"/>
      <c r="AF231" s="430"/>
      <c r="AG231" s="430"/>
      <c r="AH231" s="430"/>
      <c r="AI231" s="430"/>
      <c r="AJ231" s="430"/>
      <c r="AK231" s="430"/>
      <c r="AL231" s="430"/>
      <c r="AM231" s="430"/>
      <c r="AN231" s="430"/>
      <c r="AO231" s="430"/>
      <c r="AP231" s="430"/>
      <c r="AQ231" s="430"/>
    </row>
    <row r="232" ht="15.75" customHeight="1">
      <c r="A232" s="47"/>
      <c r="B232" s="431"/>
      <c r="C232" s="47" t="s">
        <v>171</v>
      </c>
      <c r="D232" s="47"/>
      <c r="E232" s="47"/>
      <c r="F232" s="47"/>
      <c r="G232" s="47"/>
      <c r="H232" s="47"/>
      <c r="I232" s="47"/>
      <c r="J232" s="431"/>
      <c r="K232" s="431"/>
      <c r="L232" s="431"/>
      <c r="M232" s="47"/>
      <c r="N232" s="47"/>
      <c r="O232" s="47"/>
      <c r="P232" s="47"/>
      <c r="Q232" s="47"/>
      <c r="R232" s="47"/>
      <c r="S232" s="47"/>
      <c r="T232" s="47"/>
      <c r="U232" s="47"/>
      <c r="V232" s="47"/>
      <c r="W232" s="430"/>
      <c r="X232" s="430"/>
      <c r="Y232" s="430"/>
      <c r="Z232" s="430"/>
      <c r="AA232" s="430"/>
      <c r="AB232" s="430"/>
      <c r="AC232" s="430"/>
      <c r="AD232" s="430"/>
      <c r="AE232" s="430"/>
      <c r="AF232" s="430"/>
      <c r="AG232" s="430"/>
      <c r="AH232" s="430"/>
      <c r="AI232" s="430"/>
      <c r="AJ232" s="430"/>
      <c r="AK232" s="430"/>
      <c r="AL232" s="430"/>
      <c r="AM232" s="430"/>
      <c r="AN232" s="430"/>
      <c r="AO232" s="430"/>
      <c r="AP232" s="430"/>
      <c r="AQ232" s="430"/>
    </row>
    <row r="233" ht="15.75" customHeight="1">
      <c r="A233" s="47"/>
      <c r="B233" s="431"/>
      <c r="C233" s="47" t="s">
        <v>172</v>
      </c>
      <c r="D233" s="47"/>
      <c r="E233" s="47"/>
      <c r="F233" s="47"/>
      <c r="G233" s="47"/>
      <c r="H233" s="47"/>
      <c r="I233" s="47"/>
      <c r="J233" s="435"/>
      <c r="K233" s="435"/>
      <c r="L233" s="435"/>
      <c r="M233" s="47"/>
      <c r="N233" s="47"/>
      <c r="O233" s="47"/>
      <c r="P233" s="47"/>
      <c r="Q233" s="47"/>
      <c r="R233" s="47"/>
      <c r="S233" s="47"/>
      <c r="T233" s="47"/>
      <c r="U233" s="47"/>
      <c r="V233" s="47"/>
      <c r="W233" s="430"/>
      <c r="X233" s="430"/>
      <c r="Y233" s="430"/>
      <c r="Z233" s="430"/>
      <c r="AA233" s="430"/>
      <c r="AB233" s="430"/>
      <c r="AC233" s="430"/>
      <c r="AD233" s="430"/>
      <c r="AE233" s="430"/>
      <c r="AF233" s="430"/>
      <c r="AG233" s="430"/>
      <c r="AH233" s="430"/>
      <c r="AI233" s="430"/>
      <c r="AJ233" s="430"/>
      <c r="AK233" s="430"/>
      <c r="AL233" s="430"/>
      <c r="AM233" s="430"/>
      <c r="AN233" s="430"/>
      <c r="AO233" s="430"/>
      <c r="AP233" s="430"/>
      <c r="AQ233" s="430"/>
    </row>
    <row r="234" ht="15.75" customHeight="1">
      <c r="A234" s="47"/>
      <c r="B234" s="431"/>
      <c r="C234" s="47" t="s">
        <v>173</v>
      </c>
      <c r="D234" s="47"/>
      <c r="E234" s="47"/>
      <c r="F234" s="47"/>
      <c r="G234" s="47"/>
      <c r="H234" s="47"/>
      <c r="I234" s="47"/>
      <c r="J234" s="431"/>
      <c r="K234" s="431"/>
      <c r="L234" s="431"/>
      <c r="M234" s="47"/>
      <c r="N234" s="47"/>
      <c r="O234" s="47"/>
      <c r="P234" s="47"/>
      <c r="Q234" s="47"/>
      <c r="R234" s="47"/>
      <c r="S234" s="47"/>
      <c r="T234" s="47"/>
      <c r="U234" s="47"/>
      <c r="V234" s="47"/>
      <c r="W234" s="430"/>
      <c r="X234" s="430"/>
      <c r="Y234" s="430"/>
      <c r="Z234" s="430"/>
      <c r="AA234" s="430"/>
      <c r="AB234" s="430"/>
      <c r="AC234" s="430"/>
      <c r="AD234" s="430"/>
      <c r="AE234" s="430"/>
      <c r="AF234" s="430"/>
      <c r="AG234" s="430"/>
      <c r="AH234" s="430"/>
      <c r="AI234" s="430"/>
      <c r="AJ234" s="430"/>
      <c r="AK234" s="430"/>
      <c r="AL234" s="430"/>
      <c r="AM234" s="430"/>
      <c r="AN234" s="430"/>
      <c r="AO234" s="430"/>
      <c r="AP234" s="430"/>
      <c r="AQ234" s="430"/>
    </row>
    <row r="235" ht="15.75" customHeight="1">
      <c r="A235" s="47"/>
      <c r="B235" s="431"/>
      <c r="C235" s="47"/>
      <c r="D235" s="47"/>
      <c r="E235" s="47"/>
      <c r="F235" s="47"/>
      <c r="G235" s="47"/>
      <c r="H235" s="47"/>
      <c r="I235" s="47"/>
      <c r="J235" s="436"/>
      <c r="K235" s="431"/>
      <c r="L235" s="431"/>
      <c r="M235" s="47"/>
      <c r="N235" s="47"/>
      <c r="O235" s="47"/>
      <c r="P235" s="47"/>
      <c r="Q235" s="47"/>
      <c r="R235" s="47"/>
      <c r="S235" s="47"/>
      <c r="T235" s="47"/>
      <c r="U235" s="47"/>
      <c r="V235" s="47"/>
      <c r="W235" s="430"/>
      <c r="X235" s="430"/>
      <c r="Y235" s="430"/>
      <c r="Z235" s="430"/>
      <c r="AA235" s="430"/>
      <c r="AB235" s="430"/>
      <c r="AC235" s="430"/>
      <c r="AD235" s="430"/>
      <c r="AE235" s="430"/>
      <c r="AF235" s="430"/>
      <c r="AG235" s="430"/>
      <c r="AH235" s="430"/>
      <c r="AI235" s="430"/>
      <c r="AJ235" s="430"/>
      <c r="AK235" s="430"/>
      <c r="AL235" s="430"/>
      <c r="AM235" s="430"/>
      <c r="AN235" s="430"/>
      <c r="AO235" s="430"/>
      <c r="AP235" s="430"/>
      <c r="AQ235" s="430"/>
    </row>
    <row r="236" ht="15.75" customHeight="1">
      <c r="A236" s="47"/>
      <c r="B236" s="431"/>
      <c r="C236" s="437" t="s">
        <v>174</v>
      </c>
      <c r="D236" s="47"/>
      <c r="E236" s="47"/>
      <c r="F236" s="47"/>
      <c r="G236" s="47"/>
      <c r="H236" s="47"/>
      <c r="I236" s="47"/>
      <c r="J236" s="438">
        <f>U109/U57</f>
        <v>0.0007972290032</v>
      </c>
      <c r="K236" s="439"/>
      <c r="L236" s="431"/>
      <c r="M236" s="47"/>
      <c r="N236" s="47"/>
      <c r="O236" s="47"/>
      <c r="P236" s="47"/>
      <c r="Q236" s="47"/>
      <c r="R236" s="47"/>
      <c r="S236" s="47"/>
      <c r="T236" s="47"/>
      <c r="U236" s="47"/>
      <c r="V236" s="47"/>
      <c r="W236" s="430"/>
      <c r="X236" s="430"/>
      <c r="Y236" s="430"/>
      <c r="Z236" s="430"/>
      <c r="AA236" s="430"/>
      <c r="AB236" s="430"/>
      <c r="AC236" s="430"/>
      <c r="AD236" s="430"/>
      <c r="AE236" s="430"/>
      <c r="AF236" s="430"/>
      <c r="AG236" s="430"/>
      <c r="AH236" s="430"/>
      <c r="AI236" s="430"/>
      <c r="AJ236" s="430"/>
      <c r="AK236" s="430"/>
      <c r="AL236" s="430"/>
      <c r="AM236" s="430"/>
      <c r="AN236" s="430"/>
      <c r="AO236" s="430"/>
      <c r="AP236" s="430"/>
      <c r="AQ236" s="430"/>
    </row>
    <row r="237" ht="15.75" customHeight="1">
      <c r="A237" s="47"/>
      <c r="B237" s="431"/>
      <c r="C237" s="47" t="s">
        <v>175</v>
      </c>
      <c r="D237" s="47"/>
      <c r="E237" s="47"/>
      <c r="F237" s="47"/>
      <c r="G237" s="47"/>
      <c r="H237" s="47"/>
      <c r="I237" s="47"/>
      <c r="J237" s="440">
        <v>15.84</v>
      </c>
      <c r="K237" s="441">
        <f>J237*J259</f>
        <v>11.4048</v>
      </c>
      <c r="L237" s="431"/>
      <c r="M237" s="47"/>
      <c r="N237" s="47"/>
      <c r="O237" s="47"/>
      <c r="P237" s="47"/>
      <c r="Q237" s="47"/>
      <c r="R237" s="47"/>
      <c r="S237" s="47"/>
      <c r="T237" s="47"/>
      <c r="U237" s="47"/>
      <c r="V237" s="47"/>
      <c r="W237" s="430"/>
      <c r="X237" s="430"/>
      <c r="Y237" s="430"/>
      <c r="Z237" s="430"/>
      <c r="AA237" s="430"/>
      <c r="AB237" s="430"/>
      <c r="AC237" s="430"/>
      <c r="AD237" s="430"/>
      <c r="AE237" s="430"/>
      <c r="AF237" s="430"/>
      <c r="AG237" s="430"/>
      <c r="AH237" s="430"/>
      <c r="AI237" s="430"/>
      <c r="AJ237" s="430"/>
      <c r="AK237" s="430"/>
      <c r="AL237" s="430"/>
      <c r="AM237" s="430"/>
      <c r="AN237" s="430"/>
      <c r="AO237" s="430"/>
      <c r="AP237" s="430"/>
      <c r="AQ237" s="430"/>
    </row>
    <row r="238" ht="15.75" customHeight="1">
      <c r="A238" s="47"/>
      <c r="B238" s="47"/>
      <c r="C238" s="442"/>
      <c r="D238" s="442"/>
      <c r="E238" s="442"/>
      <c r="F238" s="442"/>
      <c r="G238" s="442"/>
      <c r="H238" s="442"/>
      <c r="I238" s="442"/>
      <c r="J238" s="443"/>
      <c r="K238" s="444"/>
      <c r="L238" s="445"/>
      <c r="M238" s="47"/>
      <c r="N238" s="47"/>
      <c r="O238" s="47"/>
      <c r="P238" s="47"/>
      <c r="Q238" s="47"/>
      <c r="R238" s="47"/>
      <c r="S238" s="47"/>
      <c r="T238" s="47"/>
      <c r="U238" s="47"/>
      <c r="V238" s="47"/>
      <c r="W238" s="430"/>
      <c r="X238" s="430"/>
      <c r="Y238" s="430"/>
      <c r="Z238" s="430"/>
      <c r="AA238" s="430"/>
      <c r="AB238" s="430"/>
      <c r="AC238" s="430"/>
      <c r="AD238" s="430"/>
      <c r="AE238" s="430"/>
      <c r="AF238" s="430"/>
      <c r="AG238" s="430"/>
      <c r="AH238" s="430"/>
      <c r="AI238" s="430"/>
      <c r="AJ238" s="430"/>
      <c r="AK238" s="430"/>
      <c r="AL238" s="430"/>
      <c r="AM238" s="430"/>
      <c r="AN238" s="430"/>
      <c r="AO238" s="430"/>
      <c r="AP238" s="430"/>
      <c r="AQ238" s="430"/>
    </row>
    <row r="239" ht="15.75" customHeight="1">
      <c r="A239" s="47"/>
      <c r="B239" s="431"/>
      <c r="C239" s="446" t="s">
        <v>176</v>
      </c>
      <c r="D239" s="447"/>
      <c r="E239" s="447"/>
      <c r="F239" s="447"/>
      <c r="G239" s="447"/>
      <c r="H239" s="447"/>
      <c r="I239" s="447"/>
      <c r="J239" s="448">
        <f>AM269</f>
        <v>43.61556355</v>
      </c>
      <c r="K239" s="449">
        <f>J239*J259</f>
        <v>31.40320575</v>
      </c>
      <c r="L239" s="47"/>
      <c r="M239" s="47"/>
      <c r="N239" s="47"/>
      <c r="O239" s="47"/>
      <c r="P239" s="47"/>
      <c r="Q239" s="47"/>
      <c r="R239" s="47"/>
      <c r="S239" s="47"/>
      <c r="T239" s="47"/>
      <c r="U239" s="47"/>
      <c r="V239" s="47"/>
      <c r="W239" s="430"/>
      <c r="X239" s="430"/>
      <c r="Y239" s="430"/>
      <c r="Z239" s="430"/>
      <c r="AA239" s="430"/>
      <c r="AB239" s="430"/>
      <c r="AC239" s="430"/>
      <c r="AD239" s="430"/>
      <c r="AE239" s="430"/>
      <c r="AF239" s="430"/>
      <c r="AG239" s="430"/>
      <c r="AH239" s="430"/>
      <c r="AI239" s="430"/>
      <c r="AJ239" s="430"/>
      <c r="AK239" s="430"/>
      <c r="AL239" s="430"/>
      <c r="AM239" s="430"/>
      <c r="AN239" s="430"/>
      <c r="AO239" s="430"/>
      <c r="AP239" s="430"/>
      <c r="AQ239" s="430"/>
    </row>
    <row r="240" ht="15.75" customHeight="1">
      <c r="A240" s="47"/>
      <c r="B240" s="450"/>
      <c r="C240" s="446" t="s">
        <v>177</v>
      </c>
      <c r="D240" s="447"/>
      <c r="E240" s="447"/>
      <c r="F240" s="447"/>
      <c r="G240" s="447"/>
      <c r="H240" s="447"/>
      <c r="I240" s="447"/>
      <c r="J240" s="451">
        <f>J245/5</f>
        <v>0</v>
      </c>
      <c r="K240" s="47"/>
      <c r="L240" s="47"/>
      <c r="M240" s="47"/>
      <c r="N240" s="47"/>
      <c r="O240" s="47"/>
      <c r="P240" s="47"/>
      <c r="Q240" s="47"/>
      <c r="R240" s="47"/>
      <c r="S240" s="47"/>
      <c r="T240" s="47"/>
      <c r="U240" s="47"/>
      <c r="V240" s="47"/>
      <c r="W240" s="430"/>
      <c r="X240" s="430"/>
      <c r="Y240" s="430"/>
      <c r="Z240" s="430"/>
      <c r="AA240" s="430"/>
      <c r="AB240" s="430"/>
      <c r="AC240" s="430"/>
      <c r="AD240" s="430"/>
      <c r="AE240" s="430"/>
      <c r="AF240" s="430"/>
      <c r="AG240" s="430"/>
      <c r="AH240" s="430"/>
      <c r="AI240" s="430"/>
      <c r="AJ240" s="430"/>
      <c r="AK240" s="430"/>
      <c r="AL240" s="430"/>
      <c r="AM240" s="430"/>
      <c r="AN240" s="430"/>
      <c r="AO240" s="430"/>
      <c r="AP240" s="430"/>
      <c r="AQ240" s="430"/>
    </row>
    <row r="241" ht="15.75" customHeight="1">
      <c r="A241" s="47"/>
      <c r="B241" s="431"/>
      <c r="C241" s="452" t="s">
        <v>178</v>
      </c>
      <c r="D241" s="453"/>
      <c r="E241" s="453"/>
      <c r="F241" s="453"/>
      <c r="G241" s="453"/>
      <c r="H241" s="453"/>
      <c r="I241" s="453"/>
      <c r="J241" s="454">
        <f>(J239/J237)-100%+J245</f>
        <v>1.7535078</v>
      </c>
      <c r="K241" s="47"/>
      <c r="L241" s="47"/>
      <c r="M241" s="47"/>
      <c r="N241" s="47"/>
      <c r="O241" s="47"/>
      <c r="P241" s="47"/>
      <c r="Q241" s="47"/>
      <c r="R241" s="47"/>
      <c r="S241" s="47"/>
      <c r="T241" s="47"/>
      <c r="U241" s="47"/>
      <c r="V241" s="47"/>
      <c r="W241" s="430"/>
      <c r="X241" s="430"/>
      <c r="Y241" s="430"/>
      <c r="Z241" s="430"/>
      <c r="AA241" s="430"/>
      <c r="AB241" s="430"/>
      <c r="AC241" s="430"/>
      <c r="AD241" s="430"/>
      <c r="AE241" s="430"/>
      <c r="AF241" s="430"/>
      <c r="AG241" s="430"/>
      <c r="AH241" s="430"/>
      <c r="AI241" s="430"/>
      <c r="AJ241" s="430"/>
      <c r="AK241" s="430"/>
      <c r="AL241" s="430"/>
      <c r="AM241" s="430"/>
      <c r="AN241" s="430"/>
      <c r="AO241" s="430"/>
      <c r="AP241" s="430"/>
      <c r="AQ241" s="430"/>
    </row>
    <row r="242" ht="15.75" customHeight="1">
      <c r="A242" s="47"/>
      <c r="B242" s="431"/>
      <c r="C242" s="455" t="s">
        <v>179</v>
      </c>
      <c r="D242" s="456"/>
      <c r="E242" s="456"/>
      <c r="F242" s="456"/>
      <c r="G242" s="456"/>
      <c r="H242" s="456"/>
      <c r="I242" s="456"/>
      <c r="J242" s="457">
        <f>RRI(J257,J237,J239)+J240</f>
        <v>0.2349318211</v>
      </c>
      <c r="K242" s="47"/>
      <c r="L242" s="47"/>
      <c r="M242" s="47"/>
      <c r="N242" s="47"/>
      <c r="O242" s="47"/>
      <c r="P242" s="47"/>
      <c r="Q242" s="47"/>
      <c r="R242" s="47"/>
      <c r="S242" s="47"/>
      <c r="T242" s="47"/>
      <c r="U242" s="47"/>
      <c r="V242" s="47"/>
      <c r="W242" s="430"/>
      <c r="X242" s="430"/>
      <c r="Y242" s="430"/>
      <c r="Z242" s="430"/>
      <c r="AA242" s="430"/>
      <c r="AB242" s="430"/>
      <c r="AC242" s="430"/>
      <c r="AD242" s="430"/>
      <c r="AE242" s="430"/>
      <c r="AF242" s="430"/>
      <c r="AG242" s="430"/>
      <c r="AH242" s="430"/>
      <c r="AI242" s="430"/>
      <c r="AJ242" s="430"/>
      <c r="AK242" s="430"/>
      <c r="AL242" s="430"/>
      <c r="AM242" s="430"/>
      <c r="AN242" s="430"/>
      <c r="AO242" s="430"/>
      <c r="AP242" s="430"/>
      <c r="AQ242" s="430"/>
    </row>
    <row r="243" ht="15.75" customHeight="1">
      <c r="A243" s="47"/>
      <c r="B243" s="47"/>
      <c r="C243" s="47"/>
      <c r="D243" s="47"/>
      <c r="E243" s="47"/>
      <c r="F243" s="47"/>
      <c r="G243" s="47"/>
      <c r="H243" s="47"/>
      <c r="I243" s="47"/>
      <c r="J243" s="68"/>
      <c r="K243" s="47"/>
      <c r="L243" s="47"/>
      <c r="M243" s="47"/>
      <c r="N243" s="47"/>
      <c r="O243" s="47"/>
      <c r="P243" s="47"/>
      <c r="Q243" s="47"/>
      <c r="R243" s="47"/>
      <c r="S243" s="47"/>
      <c r="T243" s="47"/>
      <c r="U243" s="47"/>
      <c r="V243" s="47"/>
      <c r="W243" s="430"/>
      <c r="X243" s="430"/>
      <c r="Y243" s="430"/>
      <c r="Z243" s="430"/>
      <c r="AA243" s="430"/>
      <c r="AB243" s="430"/>
      <c r="AC243" s="430"/>
      <c r="AD243" s="430"/>
      <c r="AE243" s="430"/>
      <c r="AF243" s="430"/>
      <c r="AG243" s="430"/>
      <c r="AH243" s="430"/>
      <c r="AI243" s="430"/>
      <c r="AJ243" s="430"/>
      <c r="AK243" s="430"/>
      <c r="AL243" s="430"/>
      <c r="AM243" s="430"/>
      <c r="AN243" s="430"/>
      <c r="AO243" s="430"/>
      <c r="AP243" s="430"/>
      <c r="AQ243" s="430"/>
    </row>
    <row r="244" ht="15.75" customHeight="1">
      <c r="A244" s="47"/>
      <c r="B244" s="47"/>
      <c r="C244" s="458"/>
      <c r="D244" s="458"/>
      <c r="E244" s="458"/>
      <c r="F244" s="458"/>
      <c r="G244" s="458"/>
      <c r="H244" s="458"/>
      <c r="I244" s="458"/>
      <c r="J244" s="459"/>
      <c r="K244" s="47"/>
      <c r="L244" s="47"/>
      <c r="M244" s="47"/>
      <c r="N244" s="47"/>
      <c r="O244" s="47"/>
      <c r="P244" s="47"/>
      <c r="Q244" s="47"/>
      <c r="R244" s="47"/>
      <c r="S244" s="47"/>
      <c r="T244" s="47"/>
      <c r="U244" s="47"/>
      <c r="V244" s="47"/>
      <c r="W244" s="430"/>
      <c r="X244" s="430"/>
      <c r="Y244" s="430"/>
      <c r="Z244" s="430"/>
      <c r="AA244" s="430"/>
      <c r="AB244" s="430"/>
      <c r="AC244" s="430"/>
      <c r="AD244" s="430"/>
      <c r="AE244" s="430"/>
      <c r="AF244" s="430"/>
      <c r="AG244" s="430"/>
      <c r="AH244" s="430"/>
      <c r="AI244" s="430"/>
      <c r="AJ244" s="430"/>
      <c r="AK244" s="430"/>
      <c r="AL244" s="430"/>
      <c r="AM244" s="430"/>
      <c r="AN244" s="430"/>
      <c r="AO244" s="430"/>
      <c r="AP244" s="430"/>
      <c r="AQ244" s="430"/>
    </row>
    <row r="245" ht="15.75" customHeight="1">
      <c r="A245" s="47"/>
      <c r="B245" s="450"/>
      <c r="C245" s="89" t="s">
        <v>180</v>
      </c>
      <c r="D245" s="47"/>
      <c r="E245" s="47"/>
      <c r="F245" s="47"/>
      <c r="G245" s="47"/>
      <c r="H245" s="47"/>
      <c r="I245" s="47"/>
      <c r="J245" s="460">
        <f>P307+Q307+R307+S307+T307</f>
        <v>0</v>
      </c>
      <c r="K245" s="47"/>
      <c r="L245" s="47"/>
      <c r="M245" s="47"/>
      <c r="N245" s="47"/>
      <c r="O245" s="47"/>
      <c r="P245" s="47"/>
      <c r="Q245" s="47"/>
      <c r="R245" s="47"/>
      <c r="S245" s="47"/>
      <c r="T245" s="47"/>
      <c r="U245" s="47"/>
      <c r="V245" s="47"/>
      <c r="W245" s="430"/>
      <c r="X245" s="430"/>
      <c r="Y245" s="430"/>
      <c r="Z245" s="430"/>
      <c r="AA245" s="430"/>
      <c r="AB245" s="430"/>
      <c r="AC245" s="430"/>
      <c r="AD245" s="430"/>
      <c r="AE245" s="430"/>
      <c r="AF245" s="430"/>
      <c r="AG245" s="430"/>
      <c r="AH245" s="430"/>
      <c r="AI245" s="430"/>
      <c r="AJ245" s="430"/>
      <c r="AK245" s="430"/>
      <c r="AL245" s="430"/>
      <c r="AM245" s="430"/>
      <c r="AN245" s="430"/>
      <c r="AO245" s="430"/>
      <c r="AP245" s="430"/>
      <c r="AQ245" s="430"/>
    </row>
    <row r="246" ht="15.75" customHeight="1">
      <c r="A246" s="47"/>
      <c r="B246" s="450"/>
      <c r="C246" s="461" t="s">
        <v>177</v>
      </c>
      <c r="D246" s="458"/>
      <c r="E246" s="458"/>
      <c r="F246" s="458"/>
      <c r="G246" s="458"/>
      <c r="H246" s="458"/>
      <c r="I246" s="458"/>
      <c r="J246" s="462">
        <f>J245/5</f>
        <v>0</v>
      </c>
      <c r="K246" s="47"/>
      <c r="L246" s="47"/>
      <c r="M246" s="47"/>
      <c r="N246" s="47"/>
      <c r="O246" s="47"/>
      <c r="P246" s="47"/>
      <c r="Q246" s="47"/>
      <c r="R246" s="47"/>
      <c r="S246" s="47"/>
      <c r="T246" s="47"/>
      <c r="U246" s="47"/>
      <c r="V246" s="47"/>
      <c r="W246" s="430"/>
      <c r="X246" s="430"/>
      <c r="Y246" s="430"/>
      <c r="Z246" s="430"/>
      <c r="AA246" s="430"/>
      <c r="AB246" s="430"/>
      <c r="AC246" s="430"/>
      <c r="AD246" s="430"/>
      <c r="AE246" s="430"/>
      <c r="AF246" s="430"/>
      <c r="AG246" s="430"/>
      <c r="AH246" s="430"/>
      <c r="AI246" s="430"/>
      <c r="AJ246" s="430"/>
      <c r="AK246" s="430"/>
      <c r="AL246" s="430"/>
      <c r="AM246" s="430"/>
      <c r="AN246" s="430"/>
      <c r="AO246" s="430"/>
      <c r="AP246" s="430"/>
      <c r="AQ246" s="430"/>
    </row>
    <row r="247" ht="15.75" customHeight="1">
      <c r="A247" s="47"/>
      <c r="B247" s="47"/>
      <c r="C247" s="463"/>
      <c r="D247" s="463"/>
      <c r="E247" s="463"/>
      <c r="F247" s="463"/>
      <c r="G247" s="463"/>
      <c r="H247" s="463"/>
      <c r="I247" s="463"/>
      <c r="J247" s="47"/>
      <c r="K247" s="47"/>
      <c r="L247" s="47"/>
      <c r="M247" s="47"/>
      <c r="N247" s="47"/>
      <c r="O247" s="47"/>
      <c r="P247" s="47"/>
      <c r="Q247" s="47"/>
      <c r="R247" s="47"/>
      <c r="S247" s="47"/>
      <c r="T247" s="47"/>
      <c r="U247" s="47"/>
      <c r="V247" s="47"/>
      <c r="W247" s="430"/>
      <c r="X247" s="430"/>
      <c r="Y247" s="430"/>
      <c r="Z247" s="430"/>
      <c r="AA247" s="430"/>
      <c r="AB247" s="430"/>
      <c r="AC247" s="430"/>
      <c r="AD247" s="430"/>
      <c r="AE247" s="430"/>
      <c r="AF247" s="430"/>
      <c r="AG247" s="430"/>
      <c r="AH247" s="430"/>
      <c r="AI247" s="430"/>
      <c r="AJ247" s="430"/>
      <c r="AK247" s="430"/>
      <c r="AL247" s="430"/>
      <c r="AM247" s="430"/>
      <c r="AN247" s="430"/>
      <c r="AO247" s="430"/>
      <c r="AP247" s="430"/>
      <c r="AQ247" s="430"/>
    </row>
    <row r="248" ht="15.75" customHeight="1">
      <c r="A248" s="47"/>
      <c r="B248" s="431"/>
      <c r="C248" s="464" t="s">
        <v>181</v>
      </c>
      <c r="D248" s="463"/>
      <c r="E248" s="463"/>
      <c r="F248" s="463"/>
      <c r="G248" s="463"/>
      <c r="H248" s="463"/>
      <c r="I248" s="463"/>
      <c r="J248" s="465">
        <v>15.0</v>
      </c>
      <c r="K248" s="465">
        <v>17.0</v>
      </c>
      <c r="L248" s="465">
        <v>19.0</v>
      </c>
      <c r="M248" s="465">
        <v>21.0</v>
      </c>
      <c r="N248" s="466">
        <v>24.0</v>
      </c>
      <c r="O248" s="467"/>
      <c r="P248" s="47"/>
      <c r="Q248" s="47"/>
      <c r="R248" s="47"/>
      <c r="S248" s="47"/>
      <c r="T248" s="47"/>
      <c r="U248" s="47"/>
      <c r="V248" s="47"/>
      <c r="W248" s="430"/>
      <c r="X248" s="430"/>
      <c r="Y248" s="430"/>
      <c r="Z248" s="430"/>
      <c r="AA248" s="430"/>
      <c r="AB248" s="430"/>
      <c r="AC248" s="430"/>
      <c r="AD248" s="430"/>
      <c r="AE248" s="430"/>
      <c r="AF248" s="430"/>
      <c r="AG248" s="430"/>
      <c r="AH248" s="430"/>
      <c r="AI248" s="430"/>
      <c r="AJ248" s="430"/>
      <c r="AK248" s="430"/>
      <c r="AL248" s="430"/>
      <c r="AM248" s="430"/>
      <c r="AN248" s="430"/>
      <c r="AO248" s="430"/>
      <c r="AP248" s="430"/>
      <c r="AQ248" s="430"/>
    </row>
    <row r="249" ht="15.75" customHeight="1">
      <c r="A249" s="47"/>
      <c r="B249" s="47"/>
      <c r="C249" s="47"/>
      <c r="D249" s="47"/>
      <c r="E249" s="47"/>
      <c r="F249" s="47"/>
      <c r="G249" s="47"/>
      <c r="H249" s="47"/>
      <c r="I249" s="47"/>
      <c r="J249" s="47"/>
      <c r="K249" s="47"/>
      <c r="L249" s="47"/>
      <c r="M249" s="47"/>
      <c r="N249" s="47"/>
      <c r="O249" s="47"/>
      <c r="P249" s="47"/>
      <c r="Q249" s="47"/>
      <c r="R249" s="47"/>
      <c r="S249" s="47"/>
      <c r="T249" s="47"/>
      <c r="U249" s="47"/>
      <c r="V249" s="47"/>
      <c r="W249" s="430"/>
      <c r="X249" s="430"/>
      <c r="Y249" s="430"/>
      <c r="Z249" s="430"/>
      <c r="AA249" s="430"/>
      <c r="AB249" s="430"/>
      <c r="AC249" s="430"/>
      <c r="AD249" s="430"/>
      <c r="AE249" s="430"/>
      <c r="AF249" s="430"/>
      <c r="AG249" s="430"/>
      <c r="AH249" s="430"/>
      <c r="AI249" s="430"/>
      <c r="AJ249" s="430"/>
      <c r="AK249" s="430"/>
      <c r="AL249" s="430"/>
      <c r="AM249" s="430"/>
      <c r="AN249" s="430"/>
      <c r="AO249" s="430"/>
      <c r="AP249" s="430"/>
      <c r="AQ249" s="430"/>
    </row>
    <row r="250" ht="15.75" customHeight="1">
      <c r="A250" s="47"/>
      <c r="B250" s="47"/>
      <c r="C250" s="47"/>
      <c r="D250" s="47"/>
      <c r="E250" s="47"/>
      <c r="F250" s="47"/>
      <c r="G250" s="47"/>
      <c r="H250" s="47"/>
      <c r="I250" s="47"/>
      <c r="J250" s="47"/>
      <c r="K250" s="47"/>
      <c r="L250" s="47"/>
      <c r="M250" s="47"/>
      <c r="N250" s="47"/>
      <c r="O250" s="47"/>
      <c r="P250" s="47"/>
      <c r="Q250" s="47"/>
      <c r="R250" s="47"/>
      <c r="S250" s="47"/>
      <c r="T250" s="47"/>
      <c r="U250" s="47"/>
      <c r="V250" s="47"/>
      <c r="W250" s="430"/>
      <c r="X250" s="430"/>
      <c r="Y250" s="430"/>
      <c r="Z250" s="430"/>
      <c r="AA250" s="430"/>
      <c r="AB250" s="430"/>
      <c r="AC250" s="430"/>
      <c r="AD250" s="430"/>
      <c r="AE250" s="430"/>
      <c r="AF250" s="430"/>
      <c r="AG250" s="430"/>
      <c r="AH250" s="430"/>
      <c r="AI250" s="430"/>
      <c r="AJ250" s="430"/>
      <c r="AK250" s="430"/>
      <c r="AL250" s="430"/>
      <c r="AM250" s="430"/>
      <c r="AN250" s="430"/>
      <c r="AO250" s="430"/>
      <c r="AP250" s="430"/>
      <c r="AQ250" s="430"/>
    </row>
    <row r="251" ht="15.75" customHeight="1">
      <c r="A251" s="47"/>
      <c r="B251" s="47"/>
      <c r="C251" s="468" t="s">
        <v>182</v>
      </c>
      <c r="D251" s="445"/>
      <c r="E251" s="445"/>
      <c r="F251" s="445"/>
      <c r="G251" s="445"/>
      <c r="H251" s="445"/>
      <c r="I251" s="445"/>
      <c r="J251" s="469">
        <v>22.0</v>
      </c>
      <c r="K251" s="470">
        <f>J251*J259</f>
        <v>15.84</v>
      </c>
      <c r="L251" s="47"/>
      <c r="M251" s="47"/>
      <c r="N251" s="47"/>
      <c r="O251" s="47"/>
      <c r="P251" s="47"/>
      <c r="Q251" s="47"/>
      <c r="R251" s="47"/>
      <c r="S251" s="47"/>
      <c r="T251" s="47"/>
      <c r="U251" s="47"/>
      <c r="V251" s="47"/>
      <c r="W251" s="430"/>
      <c r="X251" s="430"/>
      <c r="Y251" s="430"/>
      <c r="Z251" s="430"/>
      <c r="AA251" s="430"/>
      <c r="AB251" s="430"/>
      <c r="AC251" s="430"/>
      <c r="AD251" s="430"/>
      <c r="AE251" s="430"/>
      <c r="AF251" s="430"/>
      <c r="AG251" s="430"/>
      <c r="AH251" s="430"/>
      <c r="AI251" s="430"/>
      <c r="AJ251" s="430"/>
      <c r="AK251" s="430"/>
      <c r="AL251" s="430"/>
      <c r="AM251" s="430"/>
      <c r="AN251" s="430"/>
      <c r="AO251" s="430"/>
      <c r="AP251" s="430"/>
      <c r="AQ251" s="430"/>
    </row>
    <row r="252" ht="15.75" customHeight="1">
      <c r="A252" s="47"/>
      <c r="B252" s="47"/>
      <c r="C252" s="471" t="s">
        <v>183</v>
      </c>
      <c r="D252" s="47"/>
      <c r="E252" s="47"/>
      <c r="F252" s="47"/>
      <c r="G252" s="47"/>
      <c r="H252" s="47"/>
      <c r="I252" s="47"/>
      <c r="J252" s="472">
        <f>J251/J237-1</f>
        <v>0.3888888889</v>
      </c>
      <c r="K252" s="47"/>
      <c r="L252" s="47"/>
      <c r="M252" s="47"/>
      <c r="N252" s="47"/>
      <c r="O252" s="47"/>
      <c r="P252" s="47"/>
      <c r="Q252" s="47"/>
      <c r="R252" s="47"/>
      <c r="S252" s="47"/>
      <c r="T252" s="47"/>
      <c r="U252" s="47"/>
      <c r="V252" s="47"/>
      <c r="W252" s="430"/>
      <c r="X252" s="430"/>
      <c r="Y252" s="430"/>
      <c r="Z252" s="430"/>
      <c r="AA252" s="430"/>
      <c r="AB252" s="430"/>
      <c r="AC252" s="430"/>
      <c r="AD252" s="430"/>
      <c r="AE252" s="430"/>
      <c r="AF252" s="430"/>
      <c r="AG252" s="430"/>
      <c r="AH252" s="430"/>
      <c r="AI252" s="430"/>
      <c r="AJ252" s="430"/>
      <c r="AK252" s="430"/>
      <c r="AL252" s="430"/>
      <c r="AM252" s="430"/>
      <c r="AN252" s="430"/>
      <c r="AO252" s="430"/>
      <c r="AP252" s="430"/>
      <c r="AQ252" s="430"/>
    </row>
    <row r="253" ht="15.75" customHeight="1">
      <c r="A253" s="47"/>
      <c r="B253" s="47"/>
      <c r="C253" s="473" t="s">
        <v>184</v>
      </c>
      <c r="D253" s="326"/>
      <c r="E253" s="326"/>
      <c r="F253" s="326"/>
      <c r="G253" s="326"/>
      <c r="H253" s="326"/>
      <c r="I253" s="326"/>
      <c r="J253" s="474" t="s">
        <v>185</v>
      </c>
      <c r="K253" s="47"/>
      <c r="L253" s="47"/>
      <c r="M253" s="47"/>
      <c r="N253" s="47"/>
      <c r="O253" s="47"/>
      <c r="P253" s="47"/>
      <c r="Q253" s="47"/>
      <c r="R253" s="47"/>
      <c r="S253" s="47"/>
      <c r="T253" s="47"/>
      <c r="U253" s="47"/>
      <c r="V253" s="47"/>
      <c r="W253" s="430"/>
      <c r="X253" s="430"/>
      <c r="Y253" s="430"/>
      <c r="Z253" s="430"/>
      <c r="AA253" s="430"/>
      <c r="AB253" s="430"/>
      <c r="AC253" s="430"/>
      <c r="AD253" s="430"/>
      <c r="AE253" s="430"/>
      <c r="AF253" s="430"/>
      <c r="AG253" s="430"/>
      <c r="AH253" s="430"/>
      <c r="AI253" s="430"/>
      <c r="AJ253" s="430"/>
      <c r="AK253" s="430"/>
      <c r="AL253" s="430"/>
      <c r="AM253" s="430"/>
      <c r="AN253" s="430"/>
      <c r="AO253" s="430"/>
      <c r="AP253" s="430"/>
      <c r="AQ253" s="430"/>
    </row>
    <row r="254" ht="15.75" customHeight="1">
      <c r="A254" s="47"/>
      <c r="B254" s="47"/>
      <c r="C254" s="47"/>
      <c r="D254" s="47"/>
      <c r="E254" s="47"/>
      <c r="F254" s="47"/>
      <c r="G254" s="47"/>
      <c r="H254" s="47"/>
      <c r="I254" s="47"/>
      <c r="J254" s="475"/>
      <c r="K254" s="476"/>
      <c r="L254" s="47"/>
      <c r="M254" s="47"/>
      <c r="N254" s="47"/>
      <c r="O254" s="47"/>
      <c r="P254" s="47"/>
      <c r="Q254" s="47"/>
      <c r="R254" s="295"/>
      <c r="S254" s="295"/>
      <c r="T254" s="295"/>
      <c r="U254" s="295"/>
      <c r="V254" s="47"/>
      <c r="W254" s="430"/>
      <c r="X254" s="430"/>
      <c r="Y254" s="430"/>
      <c r="Z254" s="430"/>
      <c r="AA254" s="430"/>
      <c r="AB254" s="430"/>
      <c r="AC254" s="430"/>
      <c r="AD254" s="430"/>
      <c r="AE254" s="430"/>
      <c r="AF254" s="430"/>
      <c r="AG254" s="430"/>
      <c r="AH254" s="430"/>
      <c r="AI254" s="430"/>
      <c r="AJ254" s="430"/>
      <c r="AK254" s="430"/>
      <c r="AL254" s="430"/>
      <c r="AM254" s="430"/>
      <c r="AN254" s="430"/>
      <c r="AO254" s="430"/>
      <c r="AP254" s="430"/>
      <c r="AQ254" s="430"/>
    </row>
    <row r="255" ht="15.75" customHeight="1">
      <c r="A255" s="477"/>
      <c r="B255" s="47"/>
      <c r="C255" s="47"/>
      <c r="D255" s="47"/>
      <c r="E255" s="47"/>
      <c r="F255" s="47"/>
      <c r="G255" s="47"/>
      <c r="H255" s="47"/>
      <c r="I255" s="47"/>
      <c r="J255" s="68"/>
      <c r="K255" s="47"/>
      <c r="L255" s="47"/>
      <c r="M255" s="47"/>
      <c r="N255" s="458"/>
      <c r="O255" s="458"/>
      <c r="P255" s="458"/>
      <c r="Q255" s="47"/>
      <c r="R255" s="458"/>
      <c r="S255" s="458"/>
      <c r="T255" s="47"/>
      <c r="U255" s="47"/>
      <c r="V255" s="47"/>
      <c r="W255" s="430"/>
      <c r="X255" s="478"/>
      <c r="Y255" s="478"/>
      <c r="Z255" s="478"/>
      <c r="AA255" s="478"/>
      <c r="AB255" s="478"/>
      <c r="AC255" s="478"/>
      <c r="AD255" s="430"/>
      <c r="AE255" s="430"/>
      <c r="AF255" s="430"/>
      <c r="AG255" s="430"/>
      <c r="AH255" s="430"/>
      <c r="AI255" s="430"/>
      <c r="AJ255" s="430"/>
      <c r="AK255" s="430"/>
      <c r="AL255" s="430"/>
      <c r="AM255" s="430"/>
      <c r="AN255" s="430"/>
      <c r="AO255" s="430"/>
      <c r="AP255" s="430"/>
      <c r="AQ255" s="430"/>
    </row>
    <row r="256" ht="15.75" customHeight="1">
      <c r="A256" s="47"/>
      <c r="B256" s="47"/>
      <c r="C256" s="47"/>
      <c r="D256" s="47"/>
      <c r="E256" s="47"/>
      <c r="F256" s="47"/>
      <c r="G256" s="47"/>
      <c r="H256" s="47"/>
      <c r="I256" s="47"/>
      <c r="J256" s="479"/>
      <c r="K256" s="47"/>
      <c r="L256" s="47"/>
      <c r="M256" s="450"/>
      <c r="N256" s="47" t="s">
        <v>186</v>
      </c>
      <c r="O256" s="47"/>
      <c r="P256" s="47"/>
      <c r="Q256" s="480"/>
      <c r="R256" s="57"/>
      <c r="S256" s="481">
        <f>U123</f>
        <v>11.59460002</v>
      </c>
      <c r="T256" s="57"/>
      <c r="U256" s="57"/>
      <c r="V256" s="47"/>
      <c r="W256" s="482"/>
      <c r="X256" s="430" t="s">
        <v>187</v>
      </c>
      <c r="Y256" s="430"/>
      <c r="Z256" s="430"/>
      <c r="AA256" s="430"/>
      <c r="AB256" s="430"/>
      <c r="AC256" s="481">
        <f>U120</f>
        <v>10.23689968</v>
      </c>
      <c r="AD256" s="430"/>
      <c r="AE256" s="430"/>
      <c r="AF256" s="430"/>
      <c r="AG256" s="430"/>
      <c r="AH256" s="430"/>
      <c r="AI256" s="430"/>
      <c r="AJ256" s="430"/>
      <c r="AK256" s="430"/>
      <c r="AL256" s="430"/>
      <c r="AM256" s="295"/>
      <c r="AN256" s="430"/>
      <c r="AO256" s="430"/>
      <c r="AP256" s="430"/>
      <c r="AQ256" s="430"/>
    </row>
    <row r="257" ht="15.75" customHeight="1">
      <c r="A257" s="47"/>
      <c r="B257" s="47"/>
      <c r="C257" s="483" t="s">
        <v>188</v>
      </c>
      <c r="D257" s="484"/>
      <c r="E257" s="484"/>
      <c r="F257" s="484"/>
      <c r="G257" s="484"/>
      <c r="H257" s="484"/>
      <c r="I257" s="484"/>
      <c r="J257" s="485">
        <v>4.8</v>
      </c>
      <c r="K257" s="47"/>
      <c r="L257" s="47"/>
      <c r="M257" s="450"/>
      <c r="N257" s="89" t="s">
        <v>189</v>
      </c>
      <c r="R257" s="486"/>
      <c r="S257" s="487"/>
      <c r="T257" s="486"/>
      <c r="U257" s="486"/>
      <c r="V257" s="47"/>
      <c r="W257" s="482"/>
      <c r="X257" s="488" t="s">
        <v>189</v>
      </c>
      <c r="AB257" s="430"/>
      <c r="AC257" s="482"/>
      <c r="AD257" s="430"/>
      <c r="AE257" s="430"/>
      <c r="AF257" s="430"/>
      <c r="AG257" s="430"/>
      <c r="AH257" s="430"/>
      <c r="AL257" s="430"/>
      <c r="AM257" s="430"/>
      <c r="AN257" s="430"/>
      <c r="AO257" s="430"/>
      <c r="AP257" s="430"/>
      <c r="AQ257" s="430"/>
    </row>
    <row r="258" ht="15.75" customHeight="1">
      <c r="A258" s="47"/>
      <c r="B258" s="47"/>
      <c r="C258" s="47"/>
      <c r="D258" s="47"/>
      <c r="E258" s="47"/>
      <c r="F258" s="47"/>
      <c r="G258" s="47"/>
      <c r="H258" s="47"/>
      <c r="I258" s="47"/>
      <c r="J258" s="47"/>
      <c r="K258" s="47"/>
      <c r="L258" s="47"/>
      <c r="M258" s="450"/>
      <c r="N258" s="47" t="s">
        <v>190</v>
      </c>
      <c r="O258" s="47"/>
      <c r="P258" s="47"/>
      <c r="Q258" s="47"/>
      <c r="R258" s="47"/>
      <c r="S258" s="489">
        <f>ABS(U122)*100</f>
        <v>19.13709985</v>
      </c>
      <c r="T258" s="47"/>
      <c r="U258" s="47"/>
      <c r="V258" s="47"/>
      <c r="W258" s="482"/>
      <c r="X258" s="430" t="s">
        <v>191</v>
      </c>
      <c r="Y258" s="430"/>
      <c r="Z258" s="430"/>
      <c r="AA258" s="430"/>
      <c r="AB258" s="430"/>
      <c r="AC258" s="490">
        <f>ABS(U117)*100</f>
        <v>22.56386715</v>
      </c>
      <c r="AD258" s="430"/>
      <c r="AE258" s="430"/>
      <c r="AF258" s="430"/>
      <c r="AG258" s="430"/>
      <c r="AH258" s="430"/>
      <c r="AI258" s="430"/>
      <c r="AJ258" s="430"/>
      <c r="AK258" s="430"/>
      <c r="AL258" s="430"/>
      <c r="AM258" s="57"/>
      <c r="AN258" s="430"/>
      <c r="AO258" s="430"/>
      <c r="AP258" s="430"/>
      <c r="AQ258" s="430"/>
    </row>
    <row r="259" ht="15.75" customHeight="1">
      <c r="A259" s="47"/>
      <c r="B259" s="47"/>
      <c r="C259" s="491" t="s">
        <v>192</v>
      </c>
      <c r="D259" s="47"/>
      <c r="E259" s="47"/>
      <c r="F259" s="47"/>
      <c r="G259" s="47"/>
      <c r="H259" s="47"/>
      <c r="I259" s="47"/>
      <c r="J259" s="492">
        <v>0.72</v>
      </c>
      <c r="K259" s="47"/>
      <c r="L259" s="47"/>
      <c r="M259" s="450"/>
      <c r="N259" s="47" t="s">
        <v>193</v>
      </c>
      <c r="O259" s="47"/>
      <c r="P259" s="47"/>
      <c r="Q259" s="47"/>
      <c r="R259" s="47"/>
      <c r="S259" s="493">
        <v>5.0</v>
      </c>
      <c r="T259" s="47"/>
      <c r="U259" s="47"/>
      <c r="V259" s="47"/>
      <c r="W259" s="482"/>
      <c r="X259" s="430" t="s">
        <v>193</v>
      </c>
      <c r="Y259" s="430"/>
      <c r="Z259" s="430"/>
      <c r="AA259" s="430"/>
      <c r="AB259" s="430"/>
      <c r="AC259" s="494">
        <f t="shared" ref="AC259:AC261" si="192">S259</f>
        <v>5</v>
      </c>
      <c r="AD259" s="430"/>
      <c r="AE259" s="430"/>
      <c r="AF259" s="430"/>
      <c r="AG259" s="430"/>
      <c r="AH259" s="430"/>
      <c r="AI259" s="430"/>
      <c r="AJ259" s="430"/>
      <c r="AK259" s="430"/>
      <c r="AL259" s="430"/>
      <c r="AM259" s="486"/>
      <c r="AN259" s="430"/>
      <c r="AO259" s="430"/>
      <c r="AP259" s="430"/>
      <c r="AQ259" s="430"/>
    </row>
    <row r="260" ht="15.75" customHeight="1">
      <c r="A260" s="47"/>
      <c r="B260" s="47"/>
      <c r="C260" s="47"/>
      <c r="D260" s="47"/>
      <c r="E260" s="47"/>
      <c r="F260" s="47"/>
      <c r="G260" s="47"/>
      <c r="H260" s="47"/>
      <c r="I260" s="47"/>
      <c r="J260" s="47"/>
      <c r="K260" s="47"/>
      <c r="L260" s="47"/>
      <c r="M260" s="450"/>
      <c r="N260" s="47" t="s">
        <v>194</v>
      </c>
      <c r="O260" s="47"/>
      <c r="P260" s="47"/>
      <c r="Q260" s="47"/>
      <c r="R260" s="68"/>
      <c r="S260" s="495">
        <v>3.0</v>
      </c>
      <c r="T260" s="68"/>
      <c r="U260" s="68"/>
      <c r="V260" s="47"/>
      <c r="W260" s="482"/>
      <c r="X260" s="430" t="s">
        <v>194</v>
      </c>
      <c r="Y260" s="430"/>
      <c r="Z260" s="430"/>
      <c r="AA260" s="430"/>
      <c r="AB260" s="430"/>
      <c r="AC260" s="496">
        <f t="shared" si="192"/>
        <v>3</v>
      </c>
      <c r="AD260" s="430"/>
      <c r="AE260" s="430"/>
      <c r="AF260" s="430"/>
      <c r="AG260" s="430"/>
      <c r="AH260" s="430"/>
      <c r="AI260" s="430"/>
      <c r="AJ260" s="430"/>
      <c r="AK260" s="430"/>
      <c r="AL260" s="430"/>
      <c r="AM260" s="486"/>
      <c r="AN260" s="430"/>
      <c r="AO260" s="430"/>
      <c r="AP260" s="430"/>
      <c r="AQ260" s="430"/>
    </row>
    <row r="261" ht="15.75" customHeight="1">
      <c r="A261" s="47"/>
      <c r="B261" s="47"/>
      <c r="C261" s="47"/>
      <c r="D261" s="47"/>
      <c r="E261" s="47"/>
      <c r="F261" s="47"/>
      <c r="G261" s="47"/>
      <c r="H261" s="47"/>
      <c r="I261" s="47"/>
      <c r="J261" s="47"/>
      <c r="K261" s="47"/>
      <c r="L261" s="47"/>
      <c r="M261" s="450"/>
      <c r="N261" s="497" t="s">
        <v>195</v>
      </c>
      <c r="O261" s="47"/>
      <c r="P261" s="47"/>
      <c r="Q261" s="47"/>
      <c r="R261" s="486"/>
      <c r="S261" s="498">
        <v>8.0</v>
      </c>
      <c r="T261" s="486"/>
      <c r="U261" s="486"/>
      <c r="V261" s="47"/>
      <c r="W261" s="450"/>
      <c r="X261" s="497" t="s">
        <v>195</v>
      </c>
      <c r="Y261" s="47"/>
      <c r="Z261" s="47"/>
      <c r="AA261" s="47"/>
      <c r="AB261" s="47"/>
      <c r="AC261" s="498">
        <f t="shared" si="192"/>
        <v>8</v>
      </c>
      <c r="AD261" s="47"/>
      <c r="AE261" s="47"/>
      <c r="AF261" s="47"/>
      <c r="AG261" s="47"/>
      <c r="AH261" s="47"/>
      <c r="AI261" s="47"/>
      <c r="AJ261" s="47"/>
      <c r="AK261" s="47"/>
      <c r="AL261" s="47"/>
      <c r="AM261" s="47"/>
      <c r="AN261" s="47"/>
      <c r="AO261" s="47"/>
      <c r="AP261" s="47"/>
      <c r="AQ261" s="47"/>
    </row>
    <row r="262" ht="15.75" customHeight="1">
      <c r="A262" s="47"/>
      <c r="B262" s="47"/>
      <c r="C262" s="47"/>
      <c r="D262" s="47"/>
      <c r="E262" s="47"/>
      <c r="F262" s="47"/>
      <c r="G262" s="47"/>
      <c r="H262" s="47"/>
      <c r="I262" s="47"/>
      <c r="J262" s="47"/>
      <c r="K262" s="47"/>
      <c r="L262" s="47"/>
      <c r="M262" s="450"/>
      <c r="N262" s="47" t="s">
        <v>196</v>
      </c>
      <c r="O262" s="47"/>
      <c r="P262" s="47"/>
      <c r="Q262" s="47"/>
      <c r="R262" s="486"/>
      <c r="S262" s="498">
        <v>0.85</v>
      </c>
      <c r="T262" s="486"/>
      <c r="U262" s="486"/>
      <c r="V262" s="47"/>
      <c r="W262" s="482"/>
      <c r="X262" s="430" t="s">
        <v>196</v>
      </c>
      <c r="Y262" s="430"/>
      <c r="Z262" s="430"/>
      <c r="AA262" s="430"/>
      <c r="AB262" s="430"/>
      <c r="AC262" s="499">
        <v>0.85</v>
      </c>
      <c r="AD262" s="430"/>
      <c r="AE262" s="430"/>
      <c r="AF262" s="430"/>
      <c r="AG262" s="430"/>
      <c r="AH262" s="430"/>
      <c r="AI262" s="430"/>
      <c r="AJ262" s="430"/>
      <c r="AK262" s="430"/>
      <c r="AL262" s="430"/>
      <c r="AM262" s="430"/>
      <c r="AN262" s="430"/>
      <c r="AO262" s="430"/>
      <c r="AP262" s="430"/>
      <c r="AQ262" s="430"/>
    </row>
    <row r="263" ht="15.75" customHeight="1">
      <c r="A263" s="47"/>
      <c r="B263" s="47"/>
      <c r="C263" s="47"/>
      <c r="D263" s="47"/>
      <c r="E263" s="47"/>
      <c r="F263" s="47"/>
      <c r="G263" s="47"/>
      <c r="H263" s="47"/>
      <c r="I263" s="47"/>
      <c r="J263" s="47"/>
      <c r="K263" s="47"/>
      <c r="L263" s="47"/>
      <c r="M263" s="450"/>
      <c r="N263" s="500" t="s">
        <v>197</v>
      </c>
      <c r="O263" s="47"/>
      <c r="P263" s="47"/>
      <c r="Q263" s="47"/>
      <c r="R263" s="486"/>
      <c r="S263" s="501">
        <f>(Q193+R193+S193+T193+U193)/5</f>
        <v>1.230107852</v>
      </c>
      <c r="T263" s="486"/>
      <c r="U263" s="486"/>
      <c r="V263" s="47"/>
      <c r="W263" s="450"/>
      <c r="X263" s="500" t="s">
        <v>197</v>
      </c>
      <c r="Y263" s="47"/>
      <c r="Z263" s="47"/>
      <c r="AA263" s="47"/>
      <c r="AB263" s="47"/>
      <c r="AC263" s="501">
        <f>S263</f>
        <v>1.230107852</v>
      </c>
      <c r="AD263" s="47"/>
      <c r="AE263" s="47"/>
      <c r="AF263" s="47"/>
      <c r="AG263" s="47"/>
      <c r="AH263" s="47"/>
      <c r="AI263" s="47"/>
      <c r="AJ263" s="47"/>
      <c r="AK263" s="47"/>
      <c r="AL263" s="47"/>
      <c r="AM263" s="68"/>
      <c r="AN263" s="47"/>
      <c r="AO263" s="47"/>
      <c r="AP263" s="47"/>
      <c r="AQ263" s="47"/>
    </row>
    <row r="264" ht="15.75" customHeight="1">
      <c r="A264" s="47"/>
      <c r="B264" s="47"/>
      <c r="C264" s="47"/>
      <c r="D264" s="47"/>
      <c r="E264" s="47"/>
      <c r="F264" s="47"/>
      <c r="G264" s="47"/>
      <c r="H264" s="47"/>
      <c r="I264" s="47"/>
      <c r="J264" s="47"/>
      <c r="K264" s="47"/>
      <c r="L264" s="47"/>
      <c r="M264" s="450"/>
      <c r="N264" s="502" t="s">
        <v>198</v>
      </c>
      <c r="Q264" s="47"/>
      <c r="R264" s="467"/>
      <c r="S264" s="503">
        <f>(((S258-S259)/(S261-S259))*0.3)+(((S258-S260)/(S261-S260))*0.7)</f>
        <v>3.672903965</v>
      </c>
      <c r="T264" s="467"/>
      <c r="U264" s="467"/>
      <c r="V264" s="47"/>
      <c r="W264" s="482"/>
      <c r="X264" s="504" t="s">
        <v>198</v>
      </c>
      <c r="AA264" s="430"/>
      <c r="AB264" s="430"/>
      <c r="AC264" s="503">
        <f>((((AC258-AC259)/(AC261-AC259))*(1+U79))*0.3)+((((AC258-AC260)/(AC261-AC260))*(1+U79))*0.7)</f>
        <v>4.495328117</v>
      </c>
      <c r="AD264" s="430"/>
      <c r="AE264" s="430"/>
      <c r="AF264" s="430"/>
      <c r="AG264" s="430"/>
      <c r="AH264" s="430"/>
      <c r="AK264" s="430"/>
      <c r="AL264" s="430"/>
      <c r="AM264" s="486"/>
      <c r="AN264" s="430"/>
      <c r="AO264" s="430"/>
      <c r="AP264" s="430"/>
      <c r="AQ264" s="430"/>
    </row>
    <row r="265" ht="15.75" customHeight="1">
      <c r="A265" s="47"/>
      <c r="B265" s="47"/>
      <c r="C265" s="47"/>
      <c r="D265" s="47"/>
      <c r="E265" s="47"/>
      <c r="F265" s="47"/>
      <c r="G265" s="47"/>
      <c r="H265" s="47"/>
      <c r="I265" s="47"/>
      <c r="J265" s="47"/>
      <c r="K265" s="47"/>
      <c r="L265" s="47"/>
      <c r="M265" s="450"/>
      <c r="N265" s="89" t="s">
        <v>199</v>
      </c>
      <c r="R265" s="475"/>
      <c r="S265" s="496">
        <f>S264*S262</f>
        <v>3.12196837</v>
      </c>
      <c r="T265" s="475"/>
      <c r="U265" s="475"/>
      <c r="V265" s="476"/>
      <c r="W265" s="482"/>
      <c r="X265" s="488" t="s">
        <v>199</v>
      </c>
      <c r="AB265" s="430"/>
      <c r="AC265" s="496">
        <f>AC264*AC262</f>
        <v>3.821028899</v>
      </c>
      <c r="AD265" s="430"/>
      <c r="AE265" s="430"/>
      <c r="AF265" s="430"/>
      <c r="AG265" s="430"/>
      <c r="AH265" s="430"/>
      <c r="AL265" s="430"/>
      <c r="AM265" s="486"/>
      <c r="AN265" s="430"/>
      <c r="AO265" s="430"/>
      <c r="AP265" s="430"/>
      <c r="AQ265" s="430"/>
    </row>
    <row r="266" ht="15.75" customHeight="1">
      <c r="A266" s="47"/>
      <c r="B266" s="47"/>
      <c r="C266" s="47"/>
      <c r="D266" s="47"/>
      <c r="E266" s="47"/>
      <c r="F266" s="47"/>
      <c r="G266" s="47"/>
      <c r="H266" s="47"/>
      <c r="I266" s="47"/>
      <c r="J266" s="47"/>
      <c r="K266" s="47"/>
      <c r="L266" s="47"/>
      <c r="M266" s="450"/>
      <c r="N266" s="505" t="s">
        <v>200</v>
      </c>
      <c r="O266" s="506"/>
      <c r="P266" s="506"/>
      <c r="Q266" s="506"/>
      <c r="R266" s="328"/>
      <c r="S266" s="507">
        <f>S264*0.8</f>
        <v>2.938323172</v>
      </c>
      <c r="T266" s="68"/>
      <c r="U266" s="68"/>
      <c r="V266" s="476"/>
      <c r="W266" s="482"/>
      <c r="X266" s="464" t="s">
        <v>200</v>
      </c>
      <c r="Y266" s="506"/>
      <c r="Z266" s="506"/>
      <c r="AA266" s="506"/>
      <c r="AB266" s="463"/>
      <c r="AC266" s="507">
        <f>AC264*0.8</f>
        <v>3.596262494</v>
      </c>
      <c r="AD266" s="430"/>
      <c r="AE266" s="430"/>
      <c r="AF266" s="430"/>
      <c r="AG266" s="430"/>
      <c r="AH266" s="430"/>
      <c r="AL266" s="430"/>
      <c r="AM266" s="486"/>
      <c r="AN266" s="430"/>
      <c r="AO266" s="430"/>
      <c r="AP266" s="430"/>
      <c r="AQ266" s="430"/>
    </row>
    <row r="267" ht="15.75" customHeight="1">
      <c r="A267" s="47"/>
      <c r="B267" s="47"/>
      <c r="C267" s="47"/>
      <c r="D267" s="47"/>
      <c r="E267" s="47"/>
      <c r="F267" s="47"/>
      <c r="G267" s="47"/>
      <c r="H267" s="47"/>
      <c r="I267" s="47"/>
      <c r="J267" s="47"/>
      <c r="K267" s="47"/>
      <c r="L267" s="47"/>
      <c r="M267" s="47"/>
      <c r="N267" s="47"/>
      <c r="O267" s="47"/>
      <c r="P267" s="47"/>
      <c r="Q267" s="47"/>
      <c r="R267" s="68"/>
      <c r="S267" s="467"/>
      <c r="T267" s="68"/>
      <c r="U267" s="68"/>
      <c r="V267" s="476"/>
      <c r="W267" s="430"/>
      <c r="X267" s="430"/>
      <c r="Y267" s="430"/>
      <c r="Z267" s="430"/>
      <c r="AA267" s="430"/>
      <c r="AB267" s="430"/>
      <c r="AC267" s="467"/>
      <c r="AD267" s="430"/>
      <c r="AE267" s="430"/>
      <c r="AF267" s="430"/>
      <c r="AG267" s="430"/>
      <c r="AH267" s="430"/>
      <c r="AI267" s="430"/>
      <c r="AJ267" s="430"/>
      <c r="AK267" s="430"/>
      <c r="AL267" s="430"/>
      <c r="AM267" s="467"/>
      <c r="AN267" s="430"/>
      <c r="AO267" s="430"/>
      <c r="AP267" s="430"/>
      <c r="AQ267" s="430"/>
    </row>
    <row r="268" ht="15.75" customHeight="1">
      <c r="A268" s="47"/>
      <c r="B268" s="47"/>
      <c r="C268" s="47"/>
      <c r="D268" s="47"/>
      <c r="E268" s="47"/>
      <c r="F268" s="47"/>
      <c r="G268" s="47"/>
      <c r="H268" s="47"/>
      <c r="I268" s="47"/>
      <c r="J268" s="47"/>
      <c r="K268" s="47"/>
      <c r="L268" s="47"/>
      <c r="M268" s="508"/>
      <c r="N268" s="509"/>
      <c r="O268" s="509"/>
      <c r="P268" s="509"/>
      <c r="Q268" s="509"/>
      <c r="R268" s="510"/>
      <c r="S268" s="511"/>
      <c r="T268" s="512"/>
      <c r="U268" s="68"/>
      <c r="V268" s="476"/>
      <c r="W268" s="508"/>
      <c r="X268" s="509"/>
      <c r="Y268" s="509"/>
      <c r="Z268" s="509"/>
      <c r="AA268" s="509"/>
      <c r="AB268" s="509"/>
      <c r="AC268" s="511"/>
      <c r="AD268" s="513"/>
      <c r="AE268" s="47"/>
      <c r="AF268" s="47"/>
      <c r="AG268" s="508"/>
      <c r="AH268" s="509"/>
      <c r="AI268" s="509"/>
      <c r="AJ268" s="509"/>
      <c r="AK268" s="509"/>
      <c r="AL268" s="509"/>
      <c r="AM268" s="511"/>
      <c r="AN268" s="513"/>
      <c r="AO268" s="47"/>
      <c r="AP268" s="47"/>
      <c r="AQ268" s="47"/>
    </row>
    <row r="269" ht="15.75" customHeight="1">
      <c r="A269" s="47"/>
      <c r="B269" s="47"/>
      <c r="C269" s="47"/>
      <c r="D269" s="47"/>
      <c r="E269" s="47"/>
      <c r="F269" s="47"/>
      <c r="G269" s="47"/>
      <c r="H269" s="47"/>
      <c r="I269" s="47"/>
      <c r="J269" s="47"/>
      <c r="K269" s="47"/>
      <c r="L269" s="47"/>
      <c r="M269" s="315"/>
      <c r="N269" s="514" t="s">
        <v>201</v>
      </c>
      <c r="O269" s="515"/>
      <c r="P269" s="515"/>
      <c r="Q269" s="515"/>
      <c r="R269" s="516"/>
      <c r="S269" s="517">
        <f>S256*S264</f>
        <v>42.58585237</v>
      </c>
      <c r="T269" s="518"/>
      <c r="U269" s="68"/>
      <c r="V269" s="476"/>
      <c r="W269" s="315"/>
      <c r="X269" s="514" t="s">
        <v>201</v>
      </c>
      <c r="Y269" s="515"/>
      <c r="Z269" s="515"/>
      <c r="AA269" s="515"/>
      <c r="AB269" s="519"/>
      <c r="AC269" s="517">
        <f>AC256*AC264</f>
        <v>46.01822296</v>
      </c>
      <c r="AD269" s="316"/>
      <c r="AE269" s="47"/>
      <c r="AF269" s="47"/>
      <c r="AG269" s="315"/>
      <c r="AH269" s="520" t="s">
        <v>201</v>
      </c>
      <c r="AL269" s="521"/>
      <c r="AM269" s="522">
        <f>(AC269*0.3)+(S269*0.7)</f>
        <v>43.61556355</v>
      </c>
      <c r="AN269" s="523">
        <f>AM269*J259</f>
        <v>31.40320575</v>
      </c>
      <c r="AO269" s="47"/>
      <c r="AP269" s="47"/>
      <c r="AQ269" s="47"/>
    </row>
    <row r="270" ht="15.75" customHeight="1">
      <c r="A270" s="47"/>
      <c r="B270" s="47"/>
      <c r="C270" s="47"/>
      <c r="D270" s="47"/>
      <c r="E270" s="47"/>
      <c r="F270" s="47"/>
      <c r="G270" s="47"/>
      <c r="H270" s="47"/>
      <c r="I270" s="47"/>
      <c r="J270" s="47"/>
      <c r="K270" s="47"/>
      <c r="L270" s="47"/>
      <c r="M270" s="315"/>
      <c r="N270" s="313" t="s">
        <v>202</v>
      </c>
      <c r="O270" s="47"/>
      <c r="P270" s="47"/>
      <c r="Q270" s="47"/>
      <c r="R270" s="68"/>
      <c r="S270" s="524">
        <f>S269/J237-100%</f>
        <v>1.688500781</v>
      </c>
      <c r="T270" s="518"/>
      <c r="U270" s="68"/>
      <c r="V270" s="476"/>
      <c r="W270" s="525"/>
      <c r="X270" s="526" t="s">
        <v>202</v>
      </c>
      <c r="Y270" s="430"/>
      <c r="Z270" s="430"/>
      <c r="AA270" s="430"/>
      <c r="AB270" s="430"/>
      <c r="AC270" s="524">
        <f>AC269/J237-100%</f>
        <v>1.905190843</v>
      </c>
      <c r="AD270" s="527"/>
      <c r="AE270" s="430"/>
      <c r="AF270" s="430"/>
      <c r="AG270" s="525"/>
      <c r="AH270" s="430" t="s">
        <v>202</v>
      </c>
      <c r="AI270" s="430"/>
      <c r="AJ270" s="430"/>
      <c r="AK270" s="430"/>
      <c r="AL270" s="430"/>
      <c r="AM270" s="528">
        <f>AM269/J237-100%</f>
        <v>1.7535078</v>
      </c>
      <c r="AN270" s="527"/>
      <c r="AO270" s="430"/>
      <c r="AP270" s="430"/>
      <c r="AQ270" s="430"/>
    </row>
    <row r="271" ht="15.75" customHeight="1">
      <c r="A271" s="47"/>
      <c r="B271" s="47"/>
      <c r="C271" s="47"/>
      <c r="D271" s="47"/>
      <c r="E271" s="47"/>
      <c r="F271" s="47"/>
      <c r="G271" s="47"/>
      <c r="H271" s="47"/>
      <c r="I271" s="47"/>
      <c r="J271" s="47"/>
      <c r="K271" s="47"/>
      <c r="L271" s="47"/>
      <c r="M271" s="315"/>
      <c r="N271" s="529" t="s">
        <v>203</v>
      </c>
      <c r="P271" s="530"/>
      <c r="Q271" s="530"/>
      <c r="R271" s="531"/>
      <c r="S271" s="532">
        <f>RRI(J257,J237,S269)</f>
        <v>0.2288002323</v>
      </c>
      <c r="T271" s="518"/>
      <c r="U271" s="68"/>
      <c r="V271" s="476"/>
      <c r="W271" s="525"/>
      <c r="X271" s="533" t="s">
        <v>203</v>
      </c>
      <c r="Z271" s="534"/>
      <c r="AA271" s="534"/>
      <c r="AB271" s="534"/>
      <c r="AC271" s="532">
        <f>RRI(J257,J237,AC269)</f>
        <v>0.2488052683</v>
      </c>
      <c r="AD271" s="527"/>
      <c r="AE271" s="430"/>
      <c r="AF271" s="430"/>
      <c r="AG271" s="525"/>
      <c r="AH271" s="535" t="s">
        <v>203</v>
      </c>
      <c r="AJ271" s="534"/>
      <c r="AK271" s="534"/>
      <c r="AL271" s="534"/>
      <c r="AM271" s="536">
        <f>RRI(J257,J237,AM269)</f>
        <v>0.2349318211</v>
      </c>
      <c r="AN271" s="527"/>
      <c r="AO271" s="430"/>
      <c r="AP271" s="430"/>
      <c r="AQ271" s="430"/>
    </row>
    <row r="272" ht="15.75" customHeight="1">
      <c r="A272" s="47"/>
      <c r="B272" s="47"/>
      <c r="C272" s="47"/>
      <c r="D272" s="47"/>
      <c r="E272" s="47"/>
      <c r="F272" s="47"/>
      <c r="G272" s="47"/>
      <c r="H272" s="47"/>
      <c r="I272" s="47"/>
      <c r="J272" s="47"/>
      <c r="K272" s="47"/>
      <c r="L272" s="47"/>
      <c r="M272" s="315"/>
      <c r="N272" s="313" t="s">
        <v>204</v>
      </c>
      <c r="O272" s="47"/>
      <c r="P272" s="47"/>
      <c r="Q272" s="47"/>
      <c r="R272" s="68"/>
      <c r="S272" s="537">
        <f>J246</f>
        <v>0</v>
      </c>
      <c r="T272" s="518"/>
      <c r="U272" s="68"/>
      <c r="V272" s="476"/>
      <c r="W272" s="525"/>
      <c r="X272" s="526" t="s">
        <v>204</v>
      </c>
      <c r="Y272" s="430"/>
      <c r="Z272" s="430"/>
      <c r="AA272" s="430"/>
      <c r="AB272" s="430"/>
      <c r="AC272" s="537">
        <f>S272</f>
        <v>0</v>
      </c>
      <c r="AD272" s="527"/>
      <c r="AE272" s="430"/>
      <c r="AF272" s="430"/>
      <c r="AG272" s="525"/>
      <c r="AH272" s="430" t="s">
        <v>204</v>
      </c>
      <c r="AI272" s="430"/>
      <c r="AJ272" s="430"/>
      <c r="AK272" s="430"/>
      <c r="AL272" s="430"/>
      <c r="AM272" s="538">
        <f>AC272</f>
        <v>0</v>
      </c>
      <c r="AN272" s="527"/>
      <c r="AO272" s="430"/>
      <c r="AP272" s="430"/>
      <c r="AQ272" s="430"/>
    </row>
    <row r="273" ht="15.75" customHeight="1">
      <c r="A273" s="47"/>
      <c r="B273" s="47"/>
      <c r="C273" s="47"/>
      <c r="D273" s="47"/>
      <c r="E273" s="47"/>
      <c r="F273" s="47"/>
      <c r="G273" s="47"/>
      <c r="H273" s="47"/>
      <c r="I273" s="47"/>
      <c r="J273" s="47"/>
      <c r="K273" s="47"/>
      <c r="L273" s="47"/>
      <c r="M273" s="315"/>
      <c r="N273" s="539" t="s">
        <v>205</v>
      </c>
      <c r="O273" s="447"/>
      <c r="P273" s="447"/>
      <c r="Q273" s="447"/>
      <c r="R273" s="540"/>
      <c r="S273" s="541">
        <f>S271+S272</f>
        <v>0.2288002323</v>
      </c>
      <c r="T273" s="518"/>
      <c r="U273" s="68"/>
      <c r="V273" s="476"/>
      <c r="W273" s="525"/>
      <c r="X273" s="542" t="s">
        <v>205</v>
      </c>
      <c r="Y273" s="453"/>
      <c r="Z273" s="453"/>
      <c r="AA273" s="453"/>
      <c r="AB273" s="453"/>
      <c r="AC273" s="541">
        <f>AC271+AC272</f>
        <v>0.2488052683</v>
      </c>
      <c r="AD273" s="527"/>
      <c r="AE273" s="430"/>
      <c r="AF273" s="430"/>
      <c r="AG273" s="525"/>
      <c r="AH273" s="452" t="s">
        <v>205</v>
      </c>
      <c r="AI273" s="453"/>
      <c r="AJ273" s="453"/>
      <c r="AK273" s="453"/>
      <c r="AL273" s="453"/>
      <c r="AM273" s="543">
        <f>AM271+AM272</f>
        <v>0.2349318211</v>
      </c>
      <c r="AN273" s="527"/>
      <c r="AO273" s="430"/>
      <c r="AP273" s="430"/>
      <c r="AQ273" s="430"/>
    </row>
    <row r="274" ht="15.75" customHeight="1">
      <c r="A274" s="47"/>
      <c r="B274" s="47"/>
      <c r="C274" s="47"/>
      <c r="D274" s="47"/>
      <c r="E274" s="47"/>
      <c r="F274" s="47"/>
      <c r="G274" s="47"/>
      <c r="H274" s="47"/>
      <c r="I274" s="47"/>
      <c r="J274" s="47"/>
      <c r="K274" s="47"/>
      <c r="L274" s="47"/>
      <c r="M274" s="315"/>
      <c r="N274" s="313" t="s">
        <v>206</v>
      </c>
      <c r="Q274" s="47"/>
      <c r="R274" s="544"/>
      <c r="S274" s="524">
        <f>S269/J251-100%</f>
        <v>0.9357205623</v>
      </c>
      <c r="T274" s="545"/>
      <c r="U274" s="544"/>
      <c r="V274" s="476"/>
      <c r="W274" s="525"/>
      <c r="X274" s="526" t="s">
        <v>207</v>
      </c>
      <c r="AA274" s="430"/>
      <c r="AB274" s="430"/>
      <c r="AC274" s="524">
        <f>AC269/J251-100%</f>
        <v>1.091737407</v>
      </c>
      <c r="AD274" s="527"/>
      <c r="AE274" s="430"/>
      <c r="AF274" s="430"/>
      <c r="AG274" s="525"/>
      <c r="AH274" s="430" t="s">
        <v>208</v>
      </c>
      <c r="AK274" s="430"/>
      <c r="AL274" s="430"/>
      <c r="AM274" s="528">
        <f>AM269/J251-100%</f>
        <v>0.9825256157</v>
      </c>
      <c r="AN274" s="527"/>
      <c r="AO274" s="430"/>
      <c r="AP274" s="430"/>
      <c r="AQ274" s="430"/>
    </row>
    <row r="275" ht="15.75" customHeight="1">
      <c r="A275" s="47"/>
      <c r="B275" s="47"/>
      <c r="C275" s="47"/>
      <c r="D275" s="47"/>
      <c r="E275" s="47"/>
      <c r="F275" s="47"/>
      <c r="G275" s="47"/>
      <c r="H275" s="47"/>
      <c r="I275" s="47"/>
      <c r="J275" s="47"/>
      <c r="K275" s="47"/>
      <c r="L275" s="47"/>
      <c r="M275" s="315"/>
      <c r="N275" s="546" t="s">
        <v>209</v>
      </c>
      <c r="P275" s="547"/>
      <c r="Q275" s="547"/>
      <c r="R275" s="548"/>
      <c r="S275" s="549">
        <f>RRI(J257,J251,S269)</f>
        <v>0.147516366</v>
      </c>
      <c r="T275" s="550"/>
      <c r="U275" s="475"/>
      <c r="V275" s="476"/>
      <c r="W275" s="525"/>
      <c r="X275" s="551" t="s">
        <v>209</v>
      </c>
      <c r="Z275" s="552"/>
      <c r="AA275" s="552"/>
      <c r="AB275" s="552"/>
      <c r="AC275" s="549">
        <f>RRI(J257,J251,AC269)</f>
        <v>0.1661980896</v>
      </c>
      <c r="AD275" s="527"/>
      <c r="AE275" s="430"/>
      <c r="AF275" s="430"/>
      <c r="AG275" s="525"/>
      <c r="AH275" s="553" t="s">
        <v>209</v>
      </c>
      <c r="AJ275" s="552"/>
      <c r="AK275" s="552"/>
      <c r="AL275" s="552"/>
      <c r="AM275" s="554">
        <f>RRI(J257,J251,AM269)</f>
        <v>0.1532423566</v>
      </c>
      <c r="AN275" s="527"/>
      <c r="AO275" s="430"/>
      <c r="AP275" s="430"/>
      <c r="AQ275" s="430"/>
    </row>
    <row r="276" ht="15.75" customHeight="1">
      <c r="A276" s="47"/>
      <c r="B276" s="47"/>
      <c r="C276" s="47"/>
      <c r="D276" s="47"/>
      <c r="E276" s="47"/>
      <c r="F276" s="47"/>
      <c r="G276" s="47"/>
      <c r="H276" s="47"/>
      <c r="I276" s="47"/>
      <c r="J276" s="47"/>
      <c r="K276" s="47"/>
      <c r="L276" s="47"/>
      <c r="M276" s="315"/>
      <c r="N276" s="313" t="s">
        <v>204</v>
      </c>
      <c r="O276" s="47"/>
      <c r="P276" s="47"/>
      <c r="Q276" s="47"/>
      <c r="R276" s="68"/>
      <c r="S276" s="537">
        <f>J246</f>
        <v>0</v>
      </c>
      <c r="T276" s="518"/>
      <c r="U276" s="68"/>
      <c r="V276" s="476"/>
      <c r="W276" s="525"/>
      <c r="X276" s="526" t="s">
        <v>204</v>
      </c>
      <c r="Y276" s="430"/>
      <c r="Z276" s="430"/>
      <c r="AA276" s="430"/>
      <c r="AB276" s="430"/>
      <c r="AC276" s="537">
        <f>S276</f>
        <v>0</v>
      </c>
      <c r="AD276" s="527"/>
      <c r="AE276" s="430"/>
      <c r="AF276" s="430"/>
      <c r="AG276" s="525"/>
      <c r="AH276" s="430" t="s">
        <v>204</v>
      </c>
      <c r="AI276" s="430"/>
      <c r="AJ276" s="430"/>
      <c r="AK276" s="430"/>
      <c r="AL276" s="430"/>
      <c r="AM276" s="538">
        <f>AC276</f>
        <v>0</v>
      </c>
      <c r="AN276" s="527"/>
      <c r="AO276" s="430"/>
      <c r="AP276" s="430"/>
      <c r="AQ276" s="430"/>
    </row>
    <row r="277" ht="15.75" customHeight="1">
      <c r="A277" s="47"/>
      <c r="B277" s="47"/>
      <c r="C277" s="47"/>
      <c r="D277" s="47"/>
      <c r="E277" s="47"/>
      <c r="F277" s="47"/>
      <c r="G277" s="47"/>
      <c r="H277" s="47"/>
      <c r="I277" s="47"/>
      <c r="J277" s="47"/>
      <c r="K277" s="47"/>
      <c r="L277" s="47"/>
      <c r="M277" s="315"/>
      <c r="N277" s="555" t="s">
        <v>205</v>
      </c>
      <c r="O277" s="556"/>
      <c r="P277" s="556"/>
      <c r="Q277" s="556"/>
      <c r="R277" s="557"/>
      <c r="S277" s="558">
        <f>S275+S276</f>
        <v>0.147516366</v>
      </c>
      <c r="T277" s="518"/>
      <c r="U277" s="68"/>
      <c r="V277" s="476"/>
      <c r="W277" s="525"/>
      <c r="X277" s="559" t="s">
        <v>205</v>
      </c>
      <c r="Y277" s="456"/>
      <c r="Z277" s="456"/>
      <c r="AA277" s="456"/>
      <c r="AB277" s="456"/>
      <c r="AC277" s="558">
        <f>AC275+AC276</f>
        <v>0.1661980896</v>
      </c>
      <c r="AD277" s="527"/>
      <c r="AE277" s="430"/>
      <c r="AF277" s="430"/>
      <c r="AG277" s="525"/>
      <c r="AH277" s="452" t="s">
        <v>205</v>
      </c>
      <c r="AI277" s="453"/>
      <c r="AJ277" s="453"/>
      <c r="AK277" s="453"/>
      <c r="AL277" s="453"/>
      <c r="AM277" s="554">
        <f>AM275+AM276</f>
        <v>0.1532423566</v>
      </c>
      <c r="AN277" s="527"/>
      <c r="AO277" s="430"/>
      <c r="AP277" s="430"/>
      <c r="AQ277" s="430"/>
    </row>
    <row r="278" ht="15.75" customHeight="1">
      <c r="A278" s="47"/>
      <c r="B278" s="47"/>
      <c r="C278" s="47"/>
      <c r="D278" s="47"/>
      <c r="E278" s="47"/>
      <c r="F278" s="47"/>
      <c r="G278" s="47"/>
      <c r="H278" s="47"/>
      <c r="I278" s="47"/>
      <c r="J278" s="47"/>
      <c r="K278" s="47"/>
      <c r="L278" s="47"/>
      <c r="M278" s="315"/>
      <c r="N278" s="47"/>
      <c r="O278" s="47"/>
      <c r="P278" s="47"/>
      <c r="Q278" s="47"/>
      <c r="R278" s="68"/>
      <c r="S278" s="544"/>
      <c r="T278" s="518"/>
      <c r="U278" s="68"/>
      <c r="V278" s="476"/>
      <c r="W278" s="525"/>
      <c r="X278" s="430"/>
      <c r="Y278" s="430"/>
      <c r="Z278" s="430"/>
      <c r="AA278" s="430"/>
      <c r="AB278" s="430"/>
      <c r="AC278" s="544"/>
      <c r="AD278" s="527"/>
      <c r="AE278" s="430"/>
      <c r="AF278" s="430"/>
      <c r="AG278" s="525"/>
      <c r="AH278" s="430"/>
      <c r="AI278" s="430"/>
      <c r="AJ278" s="430"/>
      <c r="AK278" s="430"/>
      <c r="AL278" s="430"/>
      <c r="AM278" s="544"/>
      <c r="AN278" s="527"/>
      <c r="AO278" s="430"/>
      <c r="AP278" s="430"/>
      <c r="AQ278" s="430"/>
    </row>
    <row r="279" ht="15.75" customHeight="1">
      <c r="A279" s="47"/>
      <c r="B279" s="47"/>
      <c r="C279" s="47"/>
      <c r="D279" s="47"/>
      <c r="E279" s="47"/>
      <c r="F279" s="47"/>
      <c r="G279" s="47"/>
      <c r="H279" s="47"/>
      <c r="I279" s="47"/>
      <c r="J279" s="47"/>
      <c r="K279" s="47"/>
      <c r="L279" s="47"/>
      <c r="M279" s="315"/>
      <c r="N279" s="47"/>
      <c r="O279" s="47"/>
      <c r="P279" s="47"/>
      <c r="Q279" s="47"/>
      <c r="R279" s="68"/>
      <c r="S279" s="544"/>
      <c r="T279" s="518"/>
      <c r="U279" s="68"/>
      <c r="V279" s="476"/>
      <c r="W279" s="525"/>
      <c r="X279" s="430"/>
      <c r="Y279" s="430"/>
      <c r="Z279" s="430"/>
      <c r="AA279" s="430"/>
      <c r="AB279" s="430"/>
      <c r="AC279" s="544"/>
      <c r="AD279" s="527"/>
      <c r="AE279" s="430"/>
      <c r="AF279" s="430"/>
      <c r="AG279" s="525"/>
      <c r="AH279" s="430"/>
      <c r="AI279" s="430"/>
      <c r="AJ279" s="430"/>
      <c r="AK279" s="430"/>
      <c r="AL279" s="430"/>
      <c r="AM279" s="544"/>
      <c r="AN279" s="527"/>
      <c r="AO279" s="430"/>
      <c r="AP279" s="430"/>
      <c r="AQ279" s="430"/>
    </row>
    <row r="280" ht="15.75" customHeight="1">
      <c r="A280" s="47"/>
      <c r="B280" s="47"/>
      <c r="C280" s="47"/>
      <c r="D280" s="47"/>
      <c r="E280" s="47"/>
      <c r="F280" s="47"/>
      <c r="G280" s="47"/>
      <c r="H280" s="47"/>
      <c r="I280" s="47"/>
      <c r="J280" s="47"/>
      <c r="K280" s="47"/>
      <c r="L280" s="47"/>
      <c r="M280" s="315"/>
      <c r="N280" s="560" t="s">
        <v>210</v>
      </c>
      <c r="O280" s="515"/>
      <c r="P280" s="515"/>
      <c r="Q280" s="515"/>
      <c r="R280" s="515"/>
      <c r="S280" s="561">
        <f>S256*S265</f>
        <v>36.19797451</v>
      </c>
      <c r="T280" s="518"/>
      <c r="U280" s="68"/>
      <c r="V280" s="476"/>
      <c r="W280" s="525"/>
      <c r="X280" s="562" t="s">
        <v>210</v>
      </c>
      <c r="Y280" s="515"/>
      <c r="Z280" s="515"/>
      <c r="AA280" s="515"/>
      <c r="AB280" s="515"/>
      <c r="AC280" s="561">
        <f>AC256*AC265</f>
        <v>39.11548951</v>
      </c>
      <c r="AD280" s="527"/>
      <c r="AE280" s="430"/>
      <c r="AF280" s="430"/>
      <c r="AG280" s="525"/>
      <c r="AH280" s="563" t="s">
        <v>210</v>
      </c>
      <c r="AM280" s="564">
        <f>(AC280*0.3)+(S280*0.7)</f>
        <v>37.07322901</v>
      </c>
      <c r="AN280" s="523">
        <f>AM280*J259</f>
        <v>26.69272489</v>
      </c>
      <c r="AO280" s="430"/>
      <c r="AP280" s="430"/>
      <c r="AQ280" s="430"/>
    </row>
    <row r="281" ht="15.75" customHeight="1">
      <c r="A281" s="47"/>
      <c r="B281" s="47"/>
      <c r="C281" s="47"/>
      <c r="D281" s="47"/>
      <c r="E281" s="47"/>
      <c r="F281" s="47"/>
      <c r="G281" s="47"/>
      <c r="H281" s="47"/>
      <c r="I281" s="47"/>
      <c r="J281" s="47"/>
      <c r="K281" s="47"/>
      <c r="L281" s="47"/>
      <c r="M281" s="315"/>
      <c r="N281" s="313" t="s">
        <v>202</v>
      </c>
      <c r="O281" s="47"/>
      <c r="P281" s="47"/>
      <c r="Q281" s="47"/>
      <c r="R281" s="68"/>
      <c r="S281" s="537">
        <f>S280/J237-100%</f>
        <v>1.285225664</v>
      </c>
      <c r="T281" s="518"/>
      <c r="U281" s="68"/>
      <c r="V281" s="476"/>
      <c r="W281" s="525"/>
      <c r="X281" s="526" t="s">
        <v>202</v>
      </c>
      <c r="Y281" s="430"/>
      <c r="Z281" s="430"/>
      <c r="AA281" s="430"/>
      <c r="AB281" s="430"/>
      <c r="AC281" s="537">
        <f>AC280/J237-100%</f>
        <v>1.469412217</v>
      </c>
      <c r="AD281" s="527"/>
      <c r="AE281" s="430"/>
      <c r="AF281" s="430"/>
      <c r="AG281" s="525"/>
      <c r="AH281" s="430" t="s">
        <v>202</v>
      </c>
      <c r="AI281" s="430"/>
      <c r="AJ281" s="430"/>
      <c r="AK281" s="430"/>
      <c r="AL281" s="430"/>
      <c r="AM281" s="538">
        <f>AM280/J237-100%</f>
        <v>1.34048163</v>
      </c>
      <c r="AN281" s="527"/>
      <c r="AO281" s="430"/>
      <c r="AP281" s="430"/>
      <c r="AQ281" s="430"/>
    </row>
    <row r="282" ht="15.75" customHeight="1">
      <c r="A282" s="47"/>
      <c r="B282" s="47"/>
      <c r="C282" s="47"/>
      <c r="D282" s="47"/>
      <c r="E282" s="47"/>
      <c r="F282" s="47"/>
      <c r="G282" s="47"/>
      <c r="H282" s="47"/>
      <c r="I282" s="47"/>
      <c r="J282" s="47"/>
      <c r="K282" s="47"/>
      <c r="L282" s="47"/>
      <c r="M282" s="315"/>
      <c r="N282" s="529" t="s">
        <v>203</v>
      </c>
      <c r="P282" s="530"/>
      <c r="Q282" s="547"/>
      <c r="R282" s="565"/>
      <c r="S282" s="566">
        <f>RRI(J257,J237,S280)</f>
        <v>0.1878918271</v>
      </c>
      <c r="T282" s="518"/>
      <c r="U282" s="68"/>
      <c r="V282" s="476"/>
      <c r="W282" s="525"/>
      <c r="X282" s="533" t="s">
        <v>203</v>
      </c>
      <c r="Z282" s="534"/>
      <c r="AA282" s="552"/>
      <c r="AB282" s="552"/>
      <c r="AC282" s="566">
        <f>RRI(4,J237,AC280)</f>
        <v>0.2535694455</v>
      </c>
      <c r="AD282" s="527"/>
      <c r="AE282" s="430"/>
      <c r="AF282" s="430"/>
      <c r="AG282" s="525"/>
      <c r="AH282" s="488" t="s">
        <v>203</v>
      </c>
      <c r="AJ282" s="430"/>
      <c r="AK282" s="430"/>
      <c r="AL282" s="430"/>
      <c r="AM282" s="567">
        <f>RRI(J257,J237,AM280)</f>
        <v>0.1938192871</v>
      </c>
      <c r="AN282" s="527"/>
      <c r="AO282" s="430"/>
      <c r="AP282" s="430"/>
      <c r="AQ282" s="430"/>
    </row>
    <row r="283" ht="15.75" customHeight="1">
      <c r="A283" s="47"/>
      <c r="B283" s="47"/>
      <c r="C283" s="47"/>
      <c r="D283" s="47"/>
      <c r="E283" s="47"/>
      <c r="F283" s="47"/>
      <c r="G283" s="47"/>
      <c r="H283" s="47"/>
      <c r="I283" s="47"/>
      <c r="J283" s="47"/>
      <c r="K283" s="47"/>
      <c r="L283" s="47"/>
      <c r="M283" s="315"/>
      <c r="N283" s="313" t="s">
        <v>204</v>
      </c>
      <c r="O283" s="47"/>
      <c r="P283" s="47"/>
      <c r="Q283" s="47"/>
      <c r="R283" s="68"/>
      <c r="S283" s="537">
        <f>J246</f>
        <v>0</v>
      </c>
      <c r="T283" s="518"/>
      <c r="U283" s="68"/>
      <c r="V283" s="476"/>
      <c r="W283" s="525"/>
      <c r="X283" s="526" t="s">
        <v>204</v>
      </c>
      <c r="Y283" s="430"/>
      <c r="Z283" s="430"/>
      <c r="AA283" s="430"/>
      <c r="AB283" s="430"/>
      <c r="AC283" s="537">
        <f>S283</f>
        <v>0</v>
      </c>
      <c r="AD283" s="527"/>
      <c r="AE283" s="430"/>
      <c r="AF283" s="430"/>
      <c r="AG283" s="525"/>
      <c r="AH283" s="430" t="s">
        <v>204</v>
      </c>
      <c r="AI283" s="430"/>
      <c r="AJ283" s="430"/>
      <c r="AK283" s="430"/>
      <c r="AL283" s="430"/>
      <c r="AM283" s="538">
        <f>AC283</f>
        <v>0</v>
      </c>
      <c r="AN283" s="527"/>
      <c r="AO283" s="430"/>
      <c r="AP283" s="430"/>
      <c r="AQ283" s="430"/>
    </row>
    <row r="284" ht="15.75" customHeight="1">
      <c r="A284" s="47"/>
      <c r="B284" s="47"/>
      <c r="C284" s="47"/>
      <c r="D284" s="47"/>
      <c r="E284" s="47"/>
      <c r="F284" s="47"/>
      <c r="G284" s="47"/>
      <c r="H284" s="47"/>
      <c r="I284" s="47"/>
      <c r="J284" s="47"/>
      <c r="K284" s="47"/>
      <c r="L284" s="47"/>
      <c r="M284" s="315"/>
      <c r="N284" s="539" t="s">
        <v>205</v>
      </c>
      <c r="O284" s="447"/>
      <c r="P284" s="447"/>
      <c r="Q284" s="447"/>
      <c r="R284" s="540"/>
      <c r="S284" s="532">
        <f>S282+S283</f>
        <v>0.1878918271</v>
      </c>
      <c r="T284" s="518"/>
      <c r="U284" s="68"/>
      <c r="V284" s="476"/>
      <c r="W284" s="525"/>
      <c r="X284" s="542" t="s">
        <v>205</v>
      </c>
      <c r="Y284" s="453"/>
      <c r="Z284" s="453"/>
      <c r="AA284" s="453"/>
      <c r="AB284" s="453"/>
      <c r="AC284" s="532">
        <f>AC282+AC283</f>
        <v>0.2535694455</v>
      </c>
      <c r="AD284" s="527"/>
      <c r="AE284" s="430"/>
      <c r="AF284" s="430"/>
      <c r="AG284" s="525"/>
      <c r="AH284" s="568" t="s">
        <v>205</v>
      </c>
      <c r="AI284" s="569"/>
      <c r="AJ284" s="569"/>
      <c r="AK284" s="569"/>
      <c r="AL284" s="569"/>
      <c r="AM284" s="570">
        <f>AM282+AM283</f>
        <v>0.1938192871</v>
      </c>
      <c r="AN284" s="527"/>
      <c r="AO284" s="430"/>
      <c r="AP284" s="430"/>
      <c r="AQ284" s="430"/>
    </row>
    <row r="285" ht="15.75" customHeight="1">
      <c r="A285" s="47"/>
      <c r="B285" s="47"/>
      <c r="C285" s="47"/>
      <c r="D285" s="47"/>
      <c r="E285" s="47"/>
      <c r="F285" s="47"/>
      <c r="G285" s="47"/>
      <c r="H285" s="47"/>
      <c r="I285" s="47"/>
      <c r="J285" s="47"/>
      <c r="K285" s="47"/>
      <c r="L285" s="47"/>
      <c r="M285" s="315"/>
      <c r="N285" s="313" t="s">
        <v>211</v>
      </c>
      <c r="Q285" s="47"/>
      <c r="R285" s="475"/>
      <c r="S285" s="571">
        <f>S280/J251-100%</f>
        <v>0.645362478</v>
      </c>
      <c r="T285" s="550"/>
      <c r="U285" s="475"/>
      <c r="V285" s="476"/>
      <c r="W285" s="525"/>
      <c r="X285" s="526" t="s">
        <v>212</v>
      </c>
      <c r="AA285" s="430"/>
      <c r="AB285" s="430"/>
      <c r="AC285" s="571">
        <f>AC280/J251-100%</f>
        <v>0.7779767961</v>
      </c>
      <c r="AD285" s="527"/>
      <c r="AE285" s="430"/>
      <c r="AF285" s="430"/>
      <c r="AG285" s="525"/>
      <c r="AH285" s="430" t="s">
        <v>213</v>
      </c>
      <c r="AK285" s="430"/>
      <c r="AL285" s="430"/>
      <c r="AM285" s="572">
        <f>AM280/J251-100%</f>
        <v>0.6851467734</v>
      </c>
      <c r="AN285" s="527"/>
      <c r="AO285" s="430"/>
      <c r="AP285" s="430"/>
      <c r="AQ285" s="430"/>
    </row>
    <row r="286" ht="15.75" customHeight="1">
      <c r="A286" s="47"/>
      <c r="B286" s="47"/>
      <c r="C286" s="47"/>
      <c r="D286" s="47"/>
      <c r="E286" s="47"/>
      <c r="F286" s="47"/>
      <c r="G286" s="47"/>
      <c r="H286" s="47"/>
      <c r="I286" s="47"/>
      <c r="J286" s="47"/>
      <c r="K286" s="47"/>
      <c r="L286" s="47"/>
      <c r="M286" s="315"/>
      <c r="N286" s="546" t="s">
        <v>209</v>
      </c>
      <c r="P286" s="547"/>
      <c r="Q286" s="547"/>
      <c r="R286" s="565"/>
      <c r="S286" s="566">
        <f>RRI(J257,J251,S280)</f>
        <v>0.1093140095</v>
      </c>
      <c r="T286" s="518"/>
      <c r="U286" s="68"/>
      <c r="V286" s="47"/>
      <c r="W286" s="525"/>
      <c r="X286" s="551" t="s">
        <v>209</v>
      </c>
      <c r="Z286" s="552"/>
      <c r="AA286" s="552"/>
      <c r="AB286" s="552"/>
      <c r="AC286" s="566">
        <f>RRI(J257,J251,AC280)</f>
        <v>0.1273737935</v>
      </c>
      <c r="AD286" s="527"/>
      <c r="AE286" s="430"/>
      <c r="AF286" s="430"/>
      <c r="AG286" s="525"/>
      <c r="AH286" s="488" t="s">
        <v>209</v>
      </c>
      <c r="AJ286" s="430"/>
      <c r="AK286" s="430"/>
      <c r="AL286" s="430"/>
      <c r="AM286" s="567">
        <f>RRI(J257,J251,AM280)</f>
        <v>0.1148493742</v>
      </c>
      <c r="AN286" s="527"/>
      <c r="AO286" s="430"/>
      <c r="AP286" s="430"/>
      <c r="AQ286" s="430"/>
    </row>
    <row r="287" ht="15.75" customHeight="1">
      <c r="A287" s="47"/>
      <c r="B287" s="47"/>
      <c r="C287" s="47"/>
      <c r="D287" s="47"/>
      <c r="E287" s="47"/>
      <c r="F287" s="47"/>
      <c r="G287" s="47"/>
      <c r="H287" s="47"/>
      <c r="I287" s="47"/>
      <c r="J287" s="47"/>
      <c r="K287" s="47"/>
      <c r="L287" s="47"/>
      <c r="M287" s="315"/>
      <c r="N287" s="313" t="s">
        <v>204</v>
      </c>
      <c r="O287" s="47"/>
      <c r="P287" s="47"/>
      <c r="Q287" s="47"/>
      <c r="R287" s="68"/>
      <c r="S287" s="537">
        <f>J246</f>
        <v>0</v>
      </c>
      <c r="T287" s="518"/>
      <c r="U287" s="68"/>
      <c r="V287" s="47"/>
      <c r="W287" s="525"/>
      <c r="X287" s="526" t="s">
        <v>204</v>
      </c>
      <c r="Y287" s="430"/>
      <c r="Z287" s="430"/>
      <c r="AA287" s="430"/>
      <c r="AB287" s="430"/>
      <c r="AC287" s="537">
        <f>S287</f>
        <v>0</v>
      </c>
      <c r="AD287" s="527"/>
      <c r="AE287" s="430"/>
      <c r="AF287" s="430"/>
      <c r="AG287" s="525"/>
      <c r="AH287" s="430" t="s">
        <v>204</v>
      </c>
      <c r="AI287" s="430"/>
      <c r="AJ287" s="430"/>
      <c r="AK287" s="430"/>
      <c r="AL287" s="430"/>
      <c r="AM287" s="538">
        <f>AC287</f>
        <v>0</v>
      </c>
      <c r="AN287" s="527"/>
      <c r="AO287" s="430"/>
      <c r="AP287" s="430"/>
      <c r="AQ287" s="430"/>
    </row>
    <row r="288" ht="15.75" customHeight="1">
      <c r="A288" s="47"/>
      <c r="B288" s="47"/>
      <c r="C288" s="47"/>
      <c r="D288" s="47"/>
      <c r="E288" s="47"/>
      <c r="F288" s="47"/>
      <c r="G288" s="47"/>
      <c r="H288" s="47"/>
      <c r="I288" s="47"/>
      <c r="J288" s="47"/>
      <c r="K288" s="47"/>
      <c r="L288" s="47"/>
      <c r="M288" s="315"/>
      <c r="N288" s="555" t="s">
        <v>205</v>
      </c>
      <c r="O288" s="556"/>
      <c r="P288" s="556"/>
      <c r="Q288" s="556"/>
      <c r="R288" s="557"/>
      <c r="S288" s="573">
        <f>S286+S287</f>
        <v>0.1093140095</v>
      </c>
      <c r="T288" s="518"/>
      <c r="U288" s="68"/>
      <c r="V288" s="47"/>
      <c r="W288" s="525"/>
      <c r="X288" s="559" t="s">
        <v>205</v>
      </c>
      <c r="Y288" s="456"/>
      <c r="Z288" s="456"/>
      <c r="AA288" s="456"/>
      <c r="AB288" s="456"/>
      <c r="AC288" s="573">
        <f>AC286+AC287</f>
        <v>0.1273737935</v>
      </c>
      <c r="AD288" s="527"/>
      <c r="AE288" s="430"/>
      <c r="AF288" s="430"/>
      <c r="AG288" s="525"/>
      <c r="AH288" s="574" t="s">
        <v>205</v>
      </c>
      <c r="AI288" s="575"/>
      <c r="AJ288" s="575"/>
      <c r="AK288" s="575"/>
      <c r="AL288" s="575"/>
      <c r="AM288" s="543">
        <f>AM286+AM287</f>
        <v>0.1148493742</v>
      </c>
      <c r="AN288" s="527"/>
      <c r="AO288" s="430"/>
      <c r="AP288" s="430"/>
      <c r="AQ288" s="430"/>
    </row>
    <row r="289" ht="15.75" customHeight="1">
      <c r="A289" s="47"/>
      <c r="B289" s="47"/>
      <c r="C289" s="47"/>
      <c r="D289" s="47"/>
      <c r="E289" s="47"/>
      <c r="F289" s="47"/>
      <c r="G289" s="47"/>
      <c r="H289" s="47"/>
      <c r="I289" s="47"/>
      <c r="J289" s="47"/>
      <c r="K289" s="47"/>
      <c r="L289" s="47"/>
      <c r="M289" s="576"/>
      <c r="N289" s="577"/>
      <c r="O289" s="577"/>
      <c r="P289" s="577"/>
      <c r="Q289" s="577"/>
      <c r="R289" s="578"/>
      <c r="S289" s="578"/>
      <c r="T289" s="579"/>
      <c r="U289" s="68"/>
      <c r="V289" s="47"/>
      <c r="W289" s="580"/>
      <c r="X289" s="581"/>
      <c r="Y289" s="581"/>
      <c r="Z289" s="581"/>
      <c r="AA289" s="581"/>
      <c r="AB289" s="581"/>
      <c r="AC289" s="578"/>
      <c r="AD289" s="582"/>
      <c r="AE289" s="430"/>
      <c r="AF289" s="430"/>
      <c r="AG289" s="580"/>
      <c r="AH289" s="581"/>
      <c r="AI289" s="581"/>
      <c r="AJ289" s="581"/>
      <c r="AK289" s="581"/>
      <c r="AL289" s="581"/>
      <c r="AM289" s="578"/>
      <c r="AN289" s="582"/>
      <c r="AO289" s="430"/>
      <c r="AP289" s="430"/>
      <c r="AQ289" s="430"/>
    </row>
    <row r="290" ht="15.75" customHeight="1">
      <c r="A290" s="47"/>
      <c r="B290" s="47"/>
      <c r="C290" s="47"/>
      <c r="D290" s="47"/>
      <c r="E290" s="47"/>
      <c r="F290" s="47"/>
      <c r="G290" s="47"/>
      <c r="H290" s="47"/>
      <c r="I290" s="47"/>
      <c r="J290" s="47"/>
      <c r="K290" s="47"/>
      <c r="L290" s="47"/>
      <c r="M290" s="47"/>
      <c r="N290" s="47"/>
      <c r="O290" s="47"/>
      <c r="P290" s="47"/>
      <c r="Q290" s="47"/>
      <c r="R290" s="68"/>
      <c r="S290" s="295"/>
      <c r="T290" s="68"/>
      <c r="U290" s="68"/>
      <c r="V290" s="47"/>
      <c r="W290" s="430"/>
      <c r="X290" s="430"/>
      <c r="Y290" s="430"/>
      <c r="Z290" s="430"/>
      <c r="AA290" s="430"/>
      <c r="AB290" s="430"/>
      <c r="AC290" s="295"/>
      <c r="AD290" s="430"/>
      <c r="AE290" s="430"/>
      <c r="AF290" s="430"/>
      <c r="AG290" s="430"/>
      <c r="AH290" s="430"/>
      <c r="AI290" s="430"/>
      <c r="AJ290" s="430"/>
      <c r="AK290" s="430"/>
      <c r="AL290" s="430"/>
      <c r="AM290" s="295"/>
      <c r="AN290" s="430"/>
      <c r="AO290" s="430"/>
      <c r="AP290" s="430"/>
      <c r="AQ290" s="430"/>
    </row>
    <row r="291" ht="15.75" customHeight="1">
      <c r="A291" s="47"/>
      <c r="B291" s="47"/>
      <c r="C291" s="47"/>
      <c r="M291" s="47"/>
      <c r="N291" s="560" t="s">
        <v>214</v>
      </c>
      <c r="O291" s="515"/>
      <c r="P291" s="515"/>
      <c r="Q291" s="515"/>
      <c r="R291" s="515"/>
      <c r="S291" s="561">
        <f>S256*S266</f>
        <v>34.0686819</v>
      </c>
      <c r="T291" s="68"/>
      <c r="U291" s="68"/>
      <c r="V291" s="47"/>
      <c r="W291" s="430"/>
      <c r="X291" s="562" t="s">
        <v>214</v>
      </c>
      <c r="Y291" s="515"/>
      <c r="Z291" s="515"/>
      <c r="AA291" s="515"/>
      <c r="AB291" s="515"/>
      <c r="AC291" s="561">
        <f>AC256*AC266</f>
        <v>36.81457837</v>
      </c>
      <c r="AD291" s="430"/>
      <c r="AE291" s="430"/>
      <c r="AF291" s="430"/>
      <c r="AG291" s="430"/>
      <c r="AH291" s="563" t="s">
        <v>214</v>
      </c>
      <c r="AM291" s="564">
        <f>(AC291*0.3)+(S291*0.7)</f>
        <v>34.89245084</v>
      </c>
      <c r="AN291" s="583">
        <f>AM291*J259</f>
        <v>25.1225646</v>
      </c>
      <c r="AO291" s="430"/>
      <c r="AP291" s="430"/>
      <c r="AQ291" s="430"/>
    </row>
    <row r="292" ht="15.75" customHeight="1">
      <c r="A292" s="47"/>
      <c r="B292" s="47"/>
      <c r="C292" s="47"/>
      <c r="D292" s="47"/>
      <c r="E292" s="47"/>
      <c r="F292" s="47"/>
      <c r="G292" s="47"/>
      <c r="H292" s="47"/>
      <c r="I292" s="47"/>
      <c r="J292" s="47"/>
      <c r="K292" s="47"/>
      <c r="L292" s="47"/>
      <c r="M292" s="47"/>
      <c r="N292" s="313" t="s">
        <v>202</v>
      </c>
      <c r="O292" s="47"/>
      <c r="P292" s="47"/>
      <c r="Q292" s="47"/>
      <c r="R292" s="68"/>
      <c r="S292" s="537">
        <f>S291/J237-100%</f>
        <v>1.150800625</v>
      </c>
      <c r="T292" s="68"/>
      <c r="U292" s="68"/>
      <c r="V292" s="47"/>
      <c r="W292" s="430"/>
      <c r="X292" s="526" t="s">
        <v>202</v>
      </c>
      <c r="Y292" s="430"/>
      <c r="Z292" s="430"/>
      <c r="AA292" s="430"/>
      <c r="AB292" s="430"/>
      <c r="AC292" s="537">
        <f>AC291/J237-100%</f>
        <v>1.324152675</v>
      </c>
      <c r="AD292" s="430"/>
      <c r="AE292" s="430"/>
      <c r="AF292" s="430"/>
      <c r="AG292" s="430"/>
      <c r="AH292" s="430" t="s">
        <v>202</v>
      </c>
      <c r="AI292" s="430"/>
      <c r="AJ292" s="430"/>
      <c r="AK292" s="430"/>
      <c r="AL292" s="430"/>
      <c r="AM292" s="538">
        <f>AM291/J237-100%</f>
        <v>1.20280624</v>
      </c>
      <c r="AN292" s="430"/>
      <c r="AO292" s="430"/>
      <c r="AP292" s="430"/>
      <c r="AQ292" s="430"/>
    </row>
    <row r="293" ht="15.75" customHeight="1">
      <c r="A293" s="47"/>
      <c r="B293" s="47"/>
      <c r="C293" s="47"/>
      <c r="D293" s="47"/>
      <c r="E293" s="47"/>
      <c r="F293" s="47"/>
      <c r="G293" s="47"/>
      <c r="H293" s="47"/>
      <c r="I293" s="47"/>
      <c r="J293" s="47"/>
      <c r="K293" s="47"/>
      <c r="L293" s="47"/>
      <c r="M293" s="47"/>
      <c r="N293" s="529" t="s">
        <v>203</v>
      </c>
      <c r="P293" s="530"/>
      <c r="Q293" s="547"/>
      <c r="R293" s="565"/>
      <c r="S293" s="566">
        <f>RRI(J257,J237,S291)</f>
        <v>0.1729829481</v>
      </c>
      <c r="T293" s="68"/>
      <c r="U293" s="68"/>
      <c r="V293" s="47"/>
      <c r="W293" s="430"/>
      <c r="X293" s="533" t="s">
        <v>203</v>
      </c>
      <c r="Z293" s="534"/>
      <c r="AA293" s="552"/>
      <c r="AB293" s="552"/>
      <c r="AC293" s="566">
        <f>RRI(J257,J237,AC291)</f>
        <v>0.1920792712</v>
      </c>
      <c r="AD293" s="430"/>
      <c r="AE293" s="430"/>
      <c r="AF293" s="430"/>
      <c r="AG293" s="430"/>
      <c r="AH293" s="488" t="s">
        <v>203</v>
      </c>
      <c r="AJ293" s="430"/>
      <c r="AK293" s="430"/>
      <c r="AL293" s="430"/>
      <c r="AM293" s="567">
        <f>RRI(J257,J237,AM291)</f>
        <v>0.1788360144</v>
      </c>
      <c r="AN293" s="430"/>
      <c r="AO293" s="430"/>
      <c r="AP293" s="430"/>
      <c r="AQ293" s="430"/>
    </row>
    <row r="294" ht="15.75" customHeight="1">
      <c r="A294" s="47"/>
      <c r="B294" s="47"/>
      <c r="C294" s="47"/>
      <c r="D294" s="47"/>
      <c r="E294" s="47"/>
      <c r="F294" s="47"/>
      <c r="G294" s="47"/>
      <c r="H294" s="47"/>
      <c r="I294" s="47"/>
      <c r="J294" s="47"/>
      <c r="K294" s="47"/>
      <c r="L294" s="47"/>
      <c r="M294" s="47"/>
      <c r="N294" s="313" t="s">
        <v>204</v>
      </c>
      <c r="O294" s="47"/>
      <c r="P294" s="47"/>
      <c r="Q294" s="47"/>
      <c r="R294" s="47"/>
      <c r="S294" s="537">
        <f>J246</f>
        <v>0</v>
      </c>
      <c r="T294" s="47"/>
      <c r="U294" s="47"/>
      <c r="V294" s="47"/>
      <c r="W294" s="430"/>
      <c r="X294" s="526" t="s">
        <v>204</v>
      </c>
      <c r="Y294" s="430"/>
      <c r="Z294" s="430"/>
      <c r="AA294" s="430"/>
      <c r="AB294" s="430"/>
      <c r="AC294" s="537">
        <f>S294</f>
        <v>0</v>
      </c>
      <c r="AD294" s="430"/>
      <c r="AE294" s="430"/>
      <c r="AF294" s="430"/>
      <c r="AG294" s="430"/>
      <c r="AH294" s="430" t="s">
        <v>204</v>
      </c>
      <c r="AI294" s="430"/>
      <c r="AJ294" s="430"/>
      <c r="AK294" s="430"/>
      <c r="AL294" s="430"/>
      <c r="AM294" s="538">
        <f>AC294</f>
        <v>0</v>
      </c>
      <c r="AN294" s="430"/>
      <c r="AO294" s="430"/>
      <c r="AP294" s="430"/>
      <c r="AQ294" s="430"/>
    </row>
    <row r="295" ht="15.75" customHeight="1">
      <c r="A295" s="47"/>
      <c r="B295" s="47"/>
      <c r="C295" s="47"/>
      <c r="D295" s="47"/>
      <c r="E295" s="47"/>
      <c r="F295" s="47"/>
      <c r="G295" s="47"/>
      <c r="H295" s="47"/>
      <c r="I295" s="47"/>
      <c r="J295" s="47"/>
      <c r="K295" s="47"/>
      <c r="L295" s="47"/>
      <c r="M295" s="47"/>
      <c r="N295" s="539" t="s">
        <v>205</v>
      </c>
      <c r="O295" s="447"/>
      <c r="P295" s="447"/>
      <c r="Q295" s="447"/>
      <c r="R295" s="447"/>
      <c r="S295" s="532">
        <f>S293+S294</f>
        <v>0.1729829481</v>
      </c>
      <c r="T295" s="47"/>
      <c r="U295" s="47"/>
      <c r="V295" s="47"/>
      <c r="W295" s="47"/>
      <c r="X295" s="539" t="s">
        <v>205</v>
      </c>
      <c r="Y295" s="453"/>
      <c r="Z295" s="453"/>
      <c r="AA295" s="453"/>
      <c r="AB295" s="453"/>
      <c r="AC295" s="532">
        <f>AC293+AC294</f>
        <v>0.1920792712</v>
      </c>
      <c r="AD295" s="430"/>
      <c r="AE295" s="430"/>
      <c r="AF295" s="430"/>
      <c r="AG295" s="430"/>
      <c r="AH295" s="584" t="s">
        <v>205</v>
      </c>
      <c r="AI295" s="585"/>
      <c r="AJ295" s="585"/>
      <c r="AK295" s="585"/>
      <c r="AL295" s="585"/>
      <c r="AM295" s="586">
        <f>AM293+AM294</f>
        <v>0.1788360144</v>
      </c>
      <c r="AN295" s="430"/>
      <c r="AO295" s="430"/>
      <c r="AP295" s="430"/>
      <c r="AQ295" s="430"/>
    </row>
    <row r="296" ht="15.75" customHeight="1">
      <c r="A296" s="47"/>
      <c r="B296" s="47"/>
      <c r="C296" s="47"/>
      <c r="D296" s="47"/>
      <c r="E296" s="47"/>
      <c r="F296" s="47"/>
      <c r="G296" s="47"/>
      <c r="H296" s="47"/>
      <c r="I296" s="47"/>
      <c r="J296" s="47"/>
      <c r="K296" s="47"/>
      <c r="L296" s="47"/>
      <c r="M296" s="47"/>
      <c r="N296" s="313" t="s">
        <v>215</v>
      </c>
      <c r="Q296" s="68"/>
      <c r="R296" s="47"/>
      <c r="S296" s="571">
        <f>S291/J251-100%</f>
        <v>0.5485764498</v>
      </c>
      <c r="T296" s="47"/>
      <c r="U296" s="47"/>
      <c r="V296" s="47"/>
      <c r="W296" s="430"/>
      <c r="X296" s="526" t="s">
        <v>216</v>
      </c>
      <c r="AA296" s="430"/>
      <c r="AB296" s="430"/>
      <c r="AC296" s="571">
        <f>AC291/J251-100%</f>
        <v>0.6733899257</v>
      </c>
      <c r="AD296" s="430"/>
      <c r="AE296" s="430"/>
      <c r="AF296" s="430"/>
      <c r="AG296" s="430"/>
      <c r="AH296" s="430" t="s">
        <v>217</v>
      </c>
      <c r="AK296" s="430"/>
      <c r="AL296" s="430"/>
      <c r="AM296" s="572">
        <f>AM291/J251-100%</f>
        <v>0.5860204926</v>
      </c>
      <c r="AN296" s="430"/>
      <c r="AO296" s="430"/>
      <c r="AP296" s="430"/>
      <c r="AQ296" s="430"/>
    </row>
    <row r="297" ht="15.75" customHeight="1">
      <c r="A297" s="47"/>
      <c r="B297" s="47"/>
      <c r="C297" s="47"/>
      <c r="D297" s="47"/>
      <c r="E297" s="47"/>
      <c r="F297" s="47"/>
      <c r="G297" s="47"/>
      <c r="H297" s="47"/>
      <c r="I297" s="47"/>
      <c r="J297" s="47"/>
      <c r="K297" s="47"/>
      <c r="L297" s="47"/>
      <c r="M297" s="47"/>
      <c r="N297" s="546" t="s">
        <v>209</v>
      </c>
      <c r="P297" s="587"/>
      <c r="Q297" s="587"/>
      <c r="R297" s="547"/>
      <c r="S297" s="566">
        <f>RRI(J257,J251,S291)</f>
        <v>0.09539133754</v>
      </c>
      <c r="T297" s="47"/>
      <c r="U297" s="47"/>
      <c r="V297" s="47"/>
      <c r="W297" s="430"/>
      <c r="X297" s="551" t="s">
        <v>209</v>
      </c>
      <c r="Z297" s="552"/>
      <c r="AA297" s="552"/>
      <c r="AB297" s="552"/>
      <c r="AC297" s="566">
        <f>RRI(J257,J251,AC291)</f>
        <v>0.1132244585</v>
      </c>
      <c r="AD297" s="430"/>
      <c r="AE297" s="430"/>
      <c r="AF297" s="430"/>
      <c r="AG297" s="430"/>
      <c r="AH297" s="488" t="s">
        <v>209</v>
      </c>
      <c r="AJ297" s="430"/>
      <c r="AK297" s="430"/>
      <c r="AL297" s="430"/>
      <c r="AM297" s="567">
        <f>RRI(J257,J251,AM291)</f>
        <v>0.1008572295</v>
      </c>
      <c r="AN297" s="430"/>
      <c r="AO297" s="430"/>
      <c r="AP297" s="430"/>
      <c r="AQ297" s="430"/>
    </row>
    <row r="298" ht="15.75" customHeight="1">
      <c r="A298" s="47"/>
      <c r="B298" s="47"/>
      <c r="C298" s="47"/>
      <c r="D298" s="47"/>
      <c r="E298" s="47"/>
      <c r="F298" s="47"/>
      <c r="G298" s="47"/>
      <c r="H298" s="47"/>
      <c r="I298" s="47"/>
      <c r="J298" s="47"/>
      <c r="K298" s="47"/>
      <c r="L298" s="47"/>
      <c r="M298" s="47"/>
      <c r="N298" s="313" t="s">
        <v>204</v>
      </c>
      <c r="O298" s="295"/>
      <c r="P298" s="295"/>
      <c r="Q298" s="295"/>
      <c r="R298" s="47"/>
      <c r="S298" s="537">
        <f>J246</f>
        <v>0</v>
      </c>
      <c r="T298" s="47"/>
      <c r="U298" s="47"/>
      <c r="V298" s="47"/>
      <c r="W298" s="430"/>
      <c r="X298" s="526" t="s">
        <v>204</v>
      </c>
      <c r="Y298" s="430"/>
      <c r="Z298" s="430"/>
      <c r="AA298" s="430"/>
      <c r="AB298" s="430"/>
      <c r="AC298" s="537">
        <f>S298</f>
        <v>0</v>
      </c>
      <c r="AD298" s="430"/>
      <c r="AE298" s="430"/>
      <c r="AF298" s="430"/>
      <c r="AG298" s="430"/>
      <c r="AH298" s="430" t="s">
        <v>204</v>
      </c>
      <c r="AI298" s="430"/>
      <c r="AJ298" s="430"/>
      <c r="AK298" s="430"/>
      <c r="AL298" s="430"/>
      <c r="AM298" s="538">
        <f>AC298</f>
        <v>0</v>
      </c>
      <c r="AN298" s="430"/>
      <c r="AO298" s="430"/>
      <c r="AP298" s="430"/>
      <c r="AQ298" s="430"/>
    </row>
    <row r="299" ht="15.75" customHeight="1">
      <c r="A299" s="47"/>
      <c r="B299" s="47"/>
      <c r="C299" s="47"/>
      <c r="D299" s="47"/>
      <c r="E299" s="47"/>
      <c r="F299" s="47"/>
      <c r="G299" s="47"/>
      <c r="H299" s="47"/>
      <c r="I299" s="47"/>
      <c r="J299" s="47"/>
      <c r="K299" s="47"/>
      <c r="L299" s="47"/>
      <c r="M299" s="47"/>
      <c r="N299" s="555" t="s">
        <v>205</v>
      </c>
      <c r="O299" s="588"/>
      <c r="P299" s="588"/>
      <c r="Q299" s="588"/>
      <c r="R299" s="556"/>
      <c r="S299" s="573">
        <f>S297+S298</f>
        <v>0.09539133754</v>
      </c>
      <c r="T299" s="47"/>
      <c r="U299" s="47"/>
      <c r="V299" s="47"/>
      <c r="W299" s="430"/>
      <c r="X299" s="559" t="s">
        <v>205</v>
      </c>
      <c r="Y299" s="456"/>
      <c r="Z299" s="456"/>
      <c r="AA299" s="456"/>
      <c r="AB299" s="456"/>
      <c r="AC299" s="573">
        <f>AC297+AC298</f>
        <v>0.1132244585</v>
      </c>
      <c r="AD299" s="430"/>
      <c r="AE299" s="430"/>
      <c r="AF299" s="430"/>
      <c r="AG299" s="430"/>
      <c r="AH299" s="568" t="s">
        <v>205</v>
      </c>
      <c r="AI299" s="569"/>
      <c r="AJ299" s="569"/>
      <c r="AK299" s="569"/>
      <c r="AL299" s="569"/>
      <c r="AM299" s="570">
        <f>AM297+AM298</f>
        <v>0.1008572295</v>
      </c>
      <c r="AN299" s="430"/>
      <c r="AO299" s="430"/>
      <c r="AP299" s="430"/>
      <c r="AQ299" s="430"/>
    </row>
    <row r="300" ht="15.75" customHeight="1">
      <c r="A300" s="47"/>
      <c r="B300" s="47"/>
      <c r="C300" s="47"/>
      <c r="D300" s="47"/>
      <c r="E300" s="47"/>
      <c r="F300" s="47"/>
      <c r="G300" s="47"/>
      <c r="H300" s="47"/>
      <c r="I300" s="47"/>
      <c r="J300" s="47"/>
      <c r="K300" s="47"/>
      <c r="L300" s="47"/>
      <c r="M300" s="47"/>
      <c r="N300" s="47"/>
      <c r="O300" s="68"/>
      <c r="P300" s="68"/>
      <c r="Q300" s="68"/>
      <c r="R300" s="47"/>
      <c r="S300" s="47"/>
      <c r="T300" s="47"/>
      <c r="U300" s="47"/>
      <c r="V300" s="47"/>
      <c r="W300" s="430"/>
      <c r="X300" s="430"/>
      <c r="Y300" s="430"/>
      <c r="Z300" s="430"/>
      <c r="AA300" s="430"/>
      <c r="AB300" s="430"/>
      <c r="AC300" s="430"/>
      <c r="AD300" s="430"/>
      <c r="AE300" s="430"/>
      <c r="AF300" s="430"/>
      <c r="AG300" s="430"/>
      <c r="AH300" s="430"/>
      <c r="AI300" s="430"/>
      <c r="AJ300" s="430"/>
      <c r="AK300" s="430"/>
      <c r="AL300" s="430"/>
      <c r="AM300" s="430"/>
      <c r="AN300" s="430"/>
      <c r="AO300" s="430"/>
      <c r="AP300" s="430"/>
      <c r="AQ300" s="430"/>
    </row>
    <row r="301" ht="15.75" customHeight="1">
      <c r="A301" s="47"/>
      <c r="B301" s="47"/>
      <c r="C301" s="47"/>
      <c r="D301" s="47"/>
      <c r="E301" s="47"/>
      <c r="F301" s="47"/>
      <c r="G301" s="47"/>
      <c r="H301" s="47"/>
      <c r="I301" s="47"/>
      <c r="J301" s="47"/>
      <c r="K301" s="47"/>
      <c r="L301" s="47"/>
      <c r="M301" s="47"/>
      <c r="N301" s="47"/>
      <c r="O301" s="47"/>
      <c r="P301" s="47"/>
      <c r="Q301" s="47"/>
      <c r="R301" s="47"/>
      <c r="S301" s="47"/>
      <c r="T301" s="47"/>
      <c r="U301" s="47"/>
      <c r="V301" s="47"/>
      <c r="W301" s="430"/>
      <c r="X301" s="430"/>
      <c r="Y301" s="430"/>
      <c r="Z301" s="430"/>
      <c r="AA301" s="430"/>
      <c r="AB301" s="430"/>
      <c r="AC301" s="430"/>
      <c r="AD301" s="430"/>
      <c r="AE301" s="430"/>
      <c r="AF301" s="430"/>
      <c r="AG301" s="430"/>
      <c r="AH301" s="430"/>
      <c r="AI301" s="430"/>
      <c r="AJ301" s="430"/>
      <c r="AK301" s="430"/>
      <c r="AL301" s="430"/>
      <c r="AM301" s="430"/>
      <c r="AN301" s="430"/>
      <c r="AO301" s="430"/>
      <c r="AP301" s="430"/>
      <c r="AQ301" s="430"/>
    </row>
    <row r="302" ht="15.75" customHeight="1">
      <c r="A302" s="47"/>
      <c r="B302" s="47"/>
      <c r="C302" s="47"/>
      <c r="D302" s="47"/>
      <c r="E302" s="47"/>
      <c r="F302" s="47"/>
      <c r="G302" s="47"/>
      <c r="H302" s="47"/>
      <c r="I302" s="47"/>
      <c r="J302" s="47"/>
      <c r="K302" s="47"/>
      <c r="L302" s="47"/>
      <c r="M302" s="47"/>
      <c r="N302" s="47"/>
      <c r="O302" s="47"/>
      <c r="P302" s="589" t="s">
        <v>218</v>
      </c>
      <c r="Q302" s="589" t="s">
        <v>219</v>
      </c>
      <c r="R302" s="589" t="s">
        <v>220</v>
      </c>
      <c r="S302" s="589" t="s">
        <v>221</v>
      </c>
      <c r="T302" s="589" t="s">
        <v>222</v>
      </c>
      <c r="U302" s="47"/>
      <c r="V302" s="47"/>
      <c r="W302" s="430"/>
      <c r="X302" s="430"/>
      <c r="Y302" s="430"/>
      <c r="Z302" s="590" t="s">
        <v>223</v>
      </c>
      <c r="AA302" s="590" t="s">
        <v>224</v>
      </c>
      <c r="AB302" s="590" t="s">
        <v>225</v>
      </c>
      <c r="AC302" s="590" t="s">
        <v>226</v>
      </c>
      <c r="AD302" s="590" t="s">
        <v>227</v>
      </c>
      <c r="AE302" s="430"/>
      <c r="AF302" s="430"/>
      <c r="AG302" s="430"/>
      <c r="AH302" s="430"/>
      <c r="AI302" s="430"/>
      <c r="AJ302" s="590" t="s">
        <v>228</v>
      </c>
      <c r="AK302" s="590" t="s">
        <v>229</v>
      </c>
      <c r="AL302" s="590" t="s">
        <v>230</v>
      </c>
      <c r="AM302" s="590" t="s">
        <v>231</v>
      </c>
      <c r="AN302" s="590" t="s">
        <v>232</v>
      </c>
      <c r="AO302" s="430"/>
      <c r="AP302" s="430"/>
      <c r="AQ302" s="430"/>
    </row>
    <row r="303" ht="15.75" customHeight="1">
      <c r="A303" s="47"/>
      <c r="B303" s="47"/>
      <c r="C303" s="47"/>
      <c r="D303" s="47"/>
      <c r="E303" s="47"/>
      <c r="F303" s="47"/>
      <c r="G303" s="47"/>
      <c r="H303" s="47"/>
      <c r="I303" s="47"/>
      <c r="J303" s="47"/>
      <c r="K303" s="47"/>
      <c r="L303" s="47"/>
      <c r="M303" s="47"/>
      <c r="N303" s="591" t="s">
        <v>233</v>
      </c>
      <c r="P303" s="592">
        <f t="shared" ref="P303:T303" si="193">Q120</f>
        <v>9.592604591</v>
      </c>
      <c r="Q303" s="592">
        <f t="shared" si="193"/>
        <v>9.787265217</v>
      </c>
      <c r="R303" s="592">
        <f t="shared" si="193"/>
        <v>9.96917587</v>
      </c>
      <c r="S303" s="592">
        <f t="shared" si="193"/>
        <v>10.12246318</v>
      </c>
      <c r="T303" s="592">
        <f t="shared" si="193"/>
        <v>10.23689968</v>
      </c>
      <c r="U303" s="47"/>
      <c r="V303" s="47"/>
      <c r="W303" s="430"/>
      <c r="X303" s="593" t="s">
        <v>234</v>
      </c>
      <c r="Z303" s="592">
        <f t="shared" ref="Z303:AD303" si="194">Q115</f>
        <v>-0.02336739157</v>
      </c>
      <c r="AA303" s="592">
        <f t="shared" si="194"/>
        <v>-0.2981344051</v>
      </c>
      <c r="AB303" s="592">
        <f t="shared" si="194"/>
        <v>-0.5793287179</v>
      </c>
      <c r="AC303" s="592">
        <f t="shared" si="194"/>
        <v>-0.8664839199</v>
      </c>
      <c r="AD303" s="592">
        <f t="shared" si="194"/>
        <v>-1.156854463</v>
      </c>
      <c r="AE303" s="430"/>
      <c r="AF303" s="430"/>
      <c r="AG303" s="430"/>
      <c r="AH303" s="594" t="s">
        <v>167</v>
      </c>
      <c r="AJ303" s="595">
        <f>L230</f>
        <v>15.17231901</v>
      </c>
      <c r="AK303" s="595">
        <f t="shared" ref="AK303:AN303" si="195">AJ303</f>
        <v>15.17231901</v>
      </c>
      <c r="AL303" s="595">
        <f t="shared" si="195"/>
        <v>15.17231901</v>
      </c>
      <c r="AM303" s="595">
        <f t="shared" si="195"/>
        <v>15.17231901</v>
      </c>
      <c r="AN303" s="595">
        <f t="shared" si="195"/>
        <v>15.17231901</v>
      </c>
      <c r="AO303" s="430"/>
      <c r="AP303" s="430"/>
      <c r="AQ303" s="430"/>
    </row>
    <row r="304" ht="15.75" customHeight="1">
      <c r="A304" s="596"/>
      <c r="B304" s="596"/>
      <c r="C304" s="596"/>
      <c r="D304" s="596"/>
      <c r="E304" s="596"/>
      <c r="F304" s="596"/>
      <c r="G304" s="596"/>
      <c r="H304" s="596"/>
      <c r="I304" s="596"/>
      <c r="J304" s="596"/>
      <c r="K304" s="596"/>
      <c r="L304" s="596"/>
      <c r="M304" s="596"/>
      <c r="N304" s="597" t="s">
        <v>235</v>
      </c>
      <c r="P304" s="598">
        <f>Q123*S264</f>
        <v>23.37912521</v>
      </c>
      <c r="Q304" s="598">
        <f>R123*S264</f>
        <v>26.65674195</v>
      </c>
      <c r="R304" s="598">
        <f>S123*S264</f>
        <v>30.85949245</v>
      </c>
      <c r="S304" s="598">
        <f>T123*S264</f>
        <v>36.13230352</v>
      </c>
      <c r="T304" s="598">
        <f>U123*S264</f>
        <v>42.58585237</v>
      </c>
      <c r="U304" s="596"/>
      <c r="V304" s="596"/>
      <c r="W304" s="596"/>
      <c r="X304" s="597" t="s">
        <v>236</v>
      </c>
      <c r="Z304" s="598">
        <f>Q120*AC264</f>
        <v>43.12190513</v>
      </c>
      <c r="AA304" s="598">
        <f>R120*AC264</f>
        <v>43.99696852</v>
      </c>
      <c r="AB304" s="598">
        <f>S120*AC264</f>
        <v>44.81471659</v>
      </c>
      <c r="AC304" s="598">
        <f>T120*AC264</f>
        <v>45.50379336</v>
      </c>
      <c r="AD304" s="598">
        <f>U120*AC264</f>
        <v>46.01822296</v>
      </c>
      <c r="AE304" s="596"/>
      <c r="AF304" s="596"/>
      <c r="AG304" s="596"/>
      <c r="AH304" s="597" t="s">
        <v>236</v>
      </c>
      <c r="AJ304" s="598">
        <f t="shared" ref="AJ304:AN304" si="196">(Z304*0.3)+(P304*0.7)</f>
        <v>29.30195919</v>
      </c>
      <c r="AK304" s="598">
        <f t="shared" si="196"/>
        <v>31.85880992</v>
      </c>
      <c r="AL304" s="598">
        <f t="shared" si="196"/>
        <v>35.04605969</v>
      </c>
      <c r="AM304" s="598">
        <f t="shared" si="196"/>
        <v>38.94375048</v>
      </c>
      <c r="AN304" s="598">
        <f t="shared" si="196"/>
        <v>43.61556355</v>
      </c>
      <c r="AO304" s="596"/>
      <c r="AP304" s="596"/>
      <c r="AQ304" s="596"/>
    </row>
    <row r="305" ht="15.75" customHeight="1">
      <c r="A305" s="596"/>
      <c r="B305" s="596"/>
      <c r="C305" s="596"/>
      <c r="D305" s="596"/>
      <c r="E305" s="596"/>
      <c r="F305" s="596"/>
      <c r="G305" s="596"/>
      <c r="H305" s="596"/>
      <c r="I305" s="596"/>
      <c r="J305" s="596"/>
      <c r="K305" s="596"/>
      <c r="L305" s="596"/>
      <c r="M305" s="596"/>
      <c r="N305" s="597" t="s">
        <v>237</v>
      </c>
      <c r="P305" s="598">
        <f>Q123*S265</f>
        <v>19.87225643</v>
      </c>
      <c r="Q305" s="598">
        <f>R123*S265</f>
        <v>22.65823066</v>
      </c>
      <c r="R305" s="598">
        <f>S123*S265</f>
        <v>26.23056858</v>
      </c>
      <c r="S305" s="598">
        <f>T123*S265</f>
        <v>30.712458</v>
      </c>
      <c r="T305" s="598">
        <f>U123*S265</f>
        <v>36.19797451</v>
      </c>
      <c r="U305" s="596"/>
      <c r="V305" s="596"/>
      <c r="W305" s="596"/>
      <c r="X305" s="597" t="s">
        <v>238</v>
      </c>
      <c r="Z305" s="598">
        <f>Q120*AC265</f>
        <v>36.65361936</v>
      </c>
      <c r="AA305" s="598">
        <f>R120*AC265</f>
        <v>37.39742324</v>
      </c>
      <c r="AB305" s="598">
        <f>S120*AC265</f>
        <v>38.0925091</v>
      </c>
      <c r="AC305" s="598">
        <f>T120*AC265</f>
        <v>38.67822436</v>
      </c>
      <c r="AD305" s="598">
        <f>U120*AC265</f>
        <v>39.11548951</v>
      </c>
      <c r="AE305" s="596"/>
      <c r="AF305" s="596"/>
      <c r="AG305" s="596"/>
      <c r="AH305" s="597" t="s">
        <v>238</v>
      </c>
      <c r="AJ305" s="598">
        <f t="shared" ref="AJ305:AN305" si="197">(Z305*0.3)+(P305*0.7)</f>
        <v>24.90666531</v>
      </c>
      <c r="AK305" s="598">
        <f t="shared" si="197"/>
        <v>27.07998844</v>
      </c>
      <c r="AL305" s="598">
        <f t="shared" si="197"/>
        <v>29.78915074</v>
      </c>
      <c r="AM305" s="598">
        <f t="shared" si="197"/>
        <v>33.1021879</v>
      </c>
      <c r="AN305" s="598">
        <f t="shared" si="197"/>
        <v>37.07322901</v>
      </c>
      <c r="AO305" s="596"/>
      <c r="AP305" s="596"/>
      <c r="AQ305" s="596"/>
    </row>
    <row r="306" ht="15.75" customHeight="1">
      <c r="A306" s="596"/>
      <c r="B306" s="596"/>
      <c r="C306" s="596"/>
      <c r="D306" s="596"/>
      <c r="E306" s="596"/>
      <c r="F306" s="596"/>
      <c r="G306" s="596"/>
      <c r="H306" s="596"/>
      <c r="I306" s="596"/>
      <c r="J306" s="596"/>
      <c r="K306" s="596"/>
      <c r="L306" s="596"/>
      <c r="M306" s="596"/>
      <c r="N306" s="597" t="s">
        <v>239</v>
      </c>
      <c r="P306" s="599">
        <f>Q123*S266</f>
        <v>18.70330017</v>
      </c>
      <c r="Q306" s="599">
        <f>R123*S266</f>
        <v>21.32539356</v>
      </c>
      <c r="R306" s="599">
        <f>S123*S266</f>
        <v>24.68759396</v>
      </c>
      <c r="S306" s="599">
        <f>T123*S266</f>
        <v>28.90584282</v>
      </c>
      <c r="T306" s="599">
        <f>U123*S266</f>
        <v>34.0686819</v>
      </c>
      <c r="U306" s="596"/>
      <c r="V306" s="596"/>
      <c r="W306" s="596"/>
      <c r="X306" s="597" t="s">
        <v>240</v>
      </c>
      <c r="Z306" s="599">
        <f>Q120*AC266</f>
        <v>34.49752411</v>
      </c>
      <c r="AA306" s="599">
        <f>R120*AC266</f>
        <v>35.19757481</v>
      </c>
      <c r="AB306" s="599">
        <f>S120*AC266</f>
        <v>35.85177327</v>
      </c>
      <c r="AC306" s="599">
        <f>T120*AC266</f>
        <v>36.40303469</v>
      </c>
      <c r="AD306" s="599">
        <f>U120*AC266</f>
        <v>36.81457837</v>
      </c>
      <c r="AE306" s="596"/>
      <c r="AF306" s="596"/>
      <c r="AG306" s="596"/>
      <c r="AH306" s="597" t="s">
        <v>240</v>
      </c>
      <c r="AJ306" s="598">
        <f t="shared" ref="AJ306:AN306" si="198">(Z306*0.3)+(P306*0.7)</f>
        <v>23.44156735</v>
      </c>
      <c r="AK306" s="598">
        <f t="shared" si="198"/>
        <v>25.48704794</v>
      </c>
      <c r="AL306" s="598">
        <f t="shared" si="198"/>
        <v>28.03684775</v>
      </c>
      <c r="AM306" s="598">
        <f t="shared" si="198"/>
        <v>31.15500038</v>
      </c>
      <c r="AN306" s="598">
        <f t="shared" si="198"/>
        <v>34.89245084</v>
      </c>
      <c r="AO306" s="596"/>
      <c r="AP306" s="596"/>
      <c r="AQ306" s="596"/>
    </row>
    <row r="307" ht="15.75" customHeight="1">
      <c r="A307" s="47"/>
      <c r="B307" s="47"/>
      <c r="C307" s="47"/>
      <c r="D307" s="47"/>
      <c r="E307" s="47"/>
      <c r="F307" s="47"/>
      <c r="G307" s="47"/>
      <c r="H307" s="47"/>
      <c r="I307" s="47"/>
      <c r="J307" s="47"/>
      <c r="K307" s="47"/>
      <c r="L307" s="47"/>
      <c r="M307" s="47"/>
      <c r="N307" s="600" t="s">
        <v>241</v>
      </c>
      <c r="P307" s="601">
        <f>Q71/J237</f>
        <v>0</v>
      </c>
      <c r="Q307" s="601">
        <f>R71/J237</f>
        <v>0</v>
      </c>
      <c r="R307" s="601">
        <f>S71/J237</f>
        <v>0</v>
      </c>
      <c r="S307" s="601">
        <f>T71/J237</f>
        <v>0</v>
      </c>
      <c r="T307" s="601">
        <f>U71/J237</f>
        <v>0</v>
      </c>
      <c r="U307" s="47"/>
      <c r="V307" s="47"/>
      <c r="W307" s="430"/>
      <c r="X307" s="602" t="s">
        <v>242</v>
      </c>
      <c r="Z307" s="601">
        <f t="shared" ref="Z307:AD307" si="199">P307</f>
        <v>0</v>
      </c>
      <c r="AA307" s="601">
        <f t="shared" si="199"/>
        <v>0</v>
      </c>
      <c r="AB307" s="601">
        <f t="shared" si="199"/>
        <v>0</v>
      </c>
      <c r="AC307" s="601">
        <f t="shared" si="199"/>
        <v>0</v>
      </c>
      <c r="AD307" s="601">
        <f t="shared" si="199"/>
        <v>0</v>
      </c>
      <c r="AE307" s="430"/>
      <c r="AF307" s="430"/>
      <c r="AG307" s="430"/>
      <c r="AH307" s="602" t="s">
        <v>242</v>
      </c>
      <c r="AJ307" s="601">
        <f t="shared" ref="AJ307:AN307" si="200">Z307</f>
        <v>0</v>
      </c>
      <c r="AK307" s="601">
        <f t="shared" si="200"/>
        <v>0</v>
      </c>
      <c r="AL307" s="601">
        <f t="shared" si="200"/>
        <v>0</v>
      </c>
      <c r="AM307" s="601">
        <f t="shared" si="200"/>
        <v>0</v>
      </c>
      <c r="AN307" s="601">
        <f t="shared" si="200"/>
        <v>0</v>
      </c>
      <c r="AO307" s="430"/>
      <c r="AP307" s="430"/>
      <c r="AQ307" s="430"/>
    </row>
    <row r="308" ht="15.75" customHeight="1">
      <c r="A308" s="47"/>
      <c r="B308" s="47"/>
      <c r="C308" s="47"/>
      <c r="D308" s="47"/>
      <c r="E308" s="47"/>
      <c r="F308" s="47"/>
      <c r="G308" s="47"/>
      <c r="H308" s="47"/>
      <c r="I308" s="47"/>
      <c r="J308" s="47"/>
      <c r="K308" s="47"/>
      <c r="L308" s="47"/>
      <c r="M308" s="47"/>
      <c r="N308" s="47"/>
      <c r="O308" s="47"/>
      <c r="P308" s="47"/>
      <c r="Q308" s="47"/>
      <c r="R308" s="47"/>
      <c r="S308" s="47"/>
      <c r="T308" s="47"/>
      <c r="U308" s="47"/>
      <c r="V308" s="47"/>
      <c r="W308" s="430"/>
      <c r="X308" s="430"/>
      <c r="Y308" s="430"/>
      <c r="Z308" s="430"/>
      <c r="AA308" s="430"/>
      <c r="AB308" s="430"/>
      <c r="AC308" s="430"/>
      <c r="AD308" s="430"/>
      <c r="AE308" s="430"/>
      <c r="AF308" s="430"/>
      <c r="AG308" s="430"/>
      <c r="AH308" s="430"/>
      <c r="AI308" s="430"/>
      <c r="AJ308" s="430"/>
      <c r="AK308" s="430"/>
      <c r="AL308" s="430"/>
      <c r="AM308" s="430"/>
      <c r="AN308" s="430"/>
      <c r="AO308" s="430"/>
      <c r="AP308" s="430"/>
      <c r="AQ308" s="430"/>
    </row>
    <row r="309" ht="15.75" customHeight="1">
      <c r="A309" s="47"/>
      <c r="B309" s="47"/>
      <c r="C309" s="47"/>
      <c r="D309" s="47"/>
      <c r="E309" s="47"/>
      <c r="F309" s="47"/>
      <c r="G309" s="47"/>
      <c r="H309" s="47"/>
      <c r="I309" s="47"/>
      <c r="J309" s="47"/>
      <c r="K309" s="47"/>
      <c r="L309" s="47"/>
      <c r="M309" s="47"/>
      <c r="N309" s="603" t="s">
        <v>243</v>
      </c>
      <c r="U309" s="47"/>
      <c r="V309" s="47"/>
      <c r="W309" s="430"/>
      <c r="X309" s="604" t="s">
        <v>243</v>
      </c>
      <c r="AE309" s="430"/>
      <c r="AF309" s="430"/>
      <c r="AG309" s="430"/>
      <c r="AH309" s="604" t="s">
        <v>243</v>
      </c>
      <c r="AO309" s="430"/>
      <c r="AP309" s="430"/>
      <c r="AQ309" s="430"/>
    </row>
    <row r="310" ht="15.75" customHeight="1">
      <c r="A310" s="47"/>
      <c r="B310" s="47"/>
      <c r="C310" s="47"/>
      <c r="D310" s="47"/>
      <c r="E310" s="47"/>
      <c r="F310" s="47"/>
      <c r="G310" s="47"/>
      <c r="H310" s="47"/>
      <c r="I310" s="47"/>
      <c r="J310" s="47"/>
      <c r="K310" s="47"/>
      <c r="L310" s="47"/>
      <c r="M310" s="47"/>
      <c r="U310" s="47"/>
      <c r="V310" s="47"/>
      <c r="W310" s="430"/>
      <c r="AE310" s="430"/>
      <c r="AF310" s="430"/>
      <c r="AG310" s="430"/>
      <c r="AO310" s="430"/>
      <c r="AP310" s="430"/>
      <c r="AQ310" s="430"/>
    </row>
    <row r="311" ht="15.75" customHeight="1">
      <c r="A311" s="47"/>
      <c r="B311" s="47"/>
      <c r="C311" s="47"/>
      <c r="D311" s="47"/>
      <c r="E311" s="47"/>
      <c r="F311" s="47"/>
      <c r="G311" s="47"/>
      <c r="H311" s="47"/>
      <c r="I311" s="47"/>
      <c r="J311" s="47"/>
      <c r="K311" s="47"/>
      <c r="L311" s="47"/>
      <c r="M311" s="47"/>
      <c r="U311" s="47"/>
      <c r="V311" s="47"/>
      <c r="W311" s="430"/>
      <c r="AE311" s="430"/>
      <c r="AF311" s="430"/>
      <c r="AG311" s="430"/>
      <c r="AO311" s="430"/>
      <c r="AP311" s="430"/>
      <c r="AQ311" s="430"/>
    </row>
    <row r="312" ht="15.75" customHeight="1">
      <c r="A312" s="47"/>
      <c r="B312" s="47"/>
      <c r="C312" s="47"/>
      <c r="D312" s="47"/>
      <c r="E312" s="47"/>
      <c r="F312" s="47"/>
      <c r="G312" s="47"/>
      <c r="H312" s="47"/>
      <c r="I312" s="47"/>
      <c r="J312" s="47"/>
      <c r="K312" s="47"/>
      <c r="L312" s="47"/>
      <c r="M312" s="47"/>
      <c r="N312" s="47"/>
      <c r="O312" s="47"/>
      <c r="P312" s="47"/>
      <c r="Q312" s="47"/>
      <c r="R312" s="47"/>
      <c r="S312" s="47"/>
      <c r="T312" s="47"/>
      <c r="U312" s="47"/>
      <c r="V312" s="47"/>
      <c r="W312" s="430"/>
      <c r="X312" s="430"/>
      <c r="Y312" s="430"/>
      <c r="Z312" s="430"/>
      <c r="AA312" s="430"/>
      <c r="AB312" s="430"/>
      <c r="AC312" s="430"/>
      <c r="AD312" s="430"/>
      <c r="AE312" s="430"/>
      <c r="AF312" s="430"/>
      <c r="AG312" s="430"/>
      <c r="AH312" s="430"/>
      <c r="AI312" s="430"/>
      <c r="AJ312" s="430"/>
      <c r="AK312" s="430"/>
      <c r="AL312" s="430"/>
      <c r="AM312" s="430"/>
      <c r="AN312" s="430"/>
      <c r="AO312" s="430"/>
      <c r="AP312" s="430"/>
      <c r="AQ312" s="430"/>
    </row>
    <row r="313" ht="15.75" customHeight="1">
      <c r="A313" s="17"/>
      <c r="B313" s="17"/>
      <c r="C313" s="17"/>
      <c r="D313" s="37"/>
      <c r="E313" s="37"/>
      <c r="F313" s="37"/>
      <c r="G313" s="37"/>
      <c r="H313" s="37"/>
      <c r="I313" s="37"/>
      <c r="J313" s="18"/>
      <c r="K313" s="18"/>
      <c r="L313" s="18"/>
      <c r="M313" s="18"/>
      <c r="N313" s="18"/>
      <c r="O313" s="18"/>
      <c r="P313" s="18"/>
      <c r="Q313" s="18"/>
      <c r="R313" s="18"/>
      <c r="S313" s="18"/>
      <c r="T313" s="18"/>
      <c r="U313" s="18"/>
      <c r="V313" s="37"/>
    </row>
    <row r="314" ht="15.75" customHeight="1">
      <c r="A314" s="17"/>
      <c r="B314" s="17"/>
      <c r="C314" s="17"/>
      <c r="D314" s="37"/>
      <c r="E314" s="37"/>
      <c r="F314" s="37"/>
      <c r="G314" s="37"/>
      <c r="H314" s="37"/>
      <c r="I314" s="37"/>
      <c r="J314" s="18"/>
      <c r="K314" s="18"/>
      <c r="L314" s="18"/>
      <c r="M314" s="18"/>
      <c r="N314" s="18"/>
      <c r="O314" s="18"/>
      <c r="P314" s="18"/>
      <c r="Q314" s="18"/>
      <c r="R314" s="18"/>
      <c r="S314" s="18"/>
      <c r="T314" s="18"/>
      <c r="U314" s="18"/>
      <c r="V314" s="37"/>
    </row>
    <row r="315" ht="15.75" customHeight="1">
      <c r="A315" s="17"/>
      <c r="B315" s="17"/>
      <c r="C315" s="17"/>
      <c r="D315" s="37"/>
      <c r="E315" s="37"/>
      <c r="F315" s="37"/>
      <c r="G315" s="37"/>
      <c r="H315" s="37"/>
      <c r="I315" s="37"/>
      <c r="J315" s="18"/>
      <c r="K315" s="18"/>
      <c r="L315" s="18"/>
      <c r="M315" s="18"/>
      <c r="N315" s="18"/>
      <c r="O315" s="18"/>
      <c r="P315" s="18"/>
      <c r="Q315" s="18"/>
      <c r="R315" s="18"/>
      <c r="S315" s="18"/>
      <c r="T315" s="18"/>
      <c r="U315" s="18"/>
      <c r="V315" s="37"/>
    </row>
    <row r="316" ht="15.75" customHeight="1">
      <c r="A316" s="17"/>
      <c r="B316" s="17"/>
      <c r="C316" s="17"/>
      <c r="D316" s="37"/>
      <c r="E316" s="37"/>
      <c r="F316" s="37"/>
      <c r="G316" s="37"/>
      <c r="H316" s="37"/>
      <c r="I316" s="37"/>
      <c r="J316" s="18"/>
      <c r="K316" s="18"/>
      <c r="L316" s="18"/>
      <c r="M316" s="18"/>
      <c r="N316" s="18"/>
      <c r="O316" s="18"/>
      <c r="P316" s="18"/>
      <c r="Q316" s="18"/>
      <c r="R316" s="18"/>
      <c r="S316" s="18"/>
      <c r="T316" s="18"/>
      <c r="U316" s="18"/>
      <c r="V316" s="37"/>
    </row>
    <row r="317" ht="15.75" customHeight="1">
      <c r="A317" s="17"/>
      <c r="B317" s="17"/>
      <c r="C317" s="17"/>
      <c r="D317" s="37"/>
      <c r="E317" s="37"/>
      <c r="F317" s="37"/>
      <c r="G317" s="37"/>
      <c r="H317" s="37"/>
      <c r="I317" s="37"/>
      <c r="J317" s="18"/>
      <c r="K317" s="18"/>
      <c r="L317" s="18"/>
      <c r="M317" s="18"/>
      <c r="N317" s="18"/>
      <c r="O317" s="18"/>
      <c r="P317" s="18"/>
      <c r="Q317" s="18"/>
      <c r="R317" s="18"/>
      <c r="S317" s="18"/>
      <c r="T317" s="18"/>
      <c r="U317" s="18"/>
      <c r="V317" s="37"/>
    </row>
    <row r="318" ht="15.75" customHeight="1">
      <c r="A318" s="17"/>
      <c r="B318" s="17"/>
      <c r="C318" s="17"/>
      <c r="D318" s="37"/>
      <c r="E318" s="37"/>
      <c r="F318" s="37"/>
      <c r="G318" s="37"/>
      <c r="H318" s="37"/>
      <c r="I318" s="37"/>
      <c r="J318" s="18"/>
      <c r="K318" s="18"/>
      <c r="L318" s="18"/>
      <c r="M318" s="18"/>
      <c r="N318" s="18"/>
      <c r="O318" s="18"/>
      <c r="P318" s="18"/>
      <c r="Q318" s="18"/>
      <c r="R318" s="18"/>
      <c r="S318" s="18"/>
      <c r="T318" s="18"/>
      <c r="U318" s="18"/>
      <c r="V318" s="37"/>
    </row>
    <row r="319" ht="15.75" customHeight="1">
      <c r="A319" s="17"/>
      <c r="B319" s="17"/>
      <c r="C319" s="17"/>
      <c r="D319" s="37"/>
      <c r="E319" s="37"/>
      <c r="F319" s="37"/>
      <c r="G319" s="37"/>
      <c r="H319" s="37"/>
      <c r="I319" s="37"/>
      <c r="J319" s="18"/>
      <c r="K319" s="18"/>
      <c r="L319" s="18"/>
      <c r="M319" s="18"/>
      <c r="N319" s="18"/>
      <c r="O319" s="18"/>
      <c r="P319" s="18"/>
      <c r="Q319" s="18"/>
      <c r="R319" s="18"/>
      <c r="S319" s="18"/>
      <c r="T319" s="18"/>
      <c r="U319" s="18"/>
      <c r="V319" s="37"/>
    </row>
    <row r="320" ht="15.75" customHeight="1">
      <c r="A320" s="17"/>
      <c r="B320" s="17"/>
      <c r="C320" s="17"/>
      <c r="D320" s="37"/>
      <c r="E320" s="37"/>
      <c r="F320" s="37"/>
      <c r="G320" s="37"/>
      <c r="H320" s="37"/>
      <c r="I320" s="37"/>
      <c r="J320" s="18"/>
      <c r="K320" s="18"/>
      <c r="L320" s="18"/>
      <c r="M320" s="18"/>
      <c r="N320" s="18"/>
      <c r="O320" s="18"/>
      <c r="P320" s="18"/>
      <c r="Q320" s="18"/>
      <c r="R320" s="18"/>
      <c r="S320" s="18"/>
      <c r="T320" s="18"/>
      <c r="U320" s="18"/>
      <c r="V320" s="37"/>
    </row>
    <row r="321" ht="15.75" customHeight="1">
      <c r="A321" s="17"/>
      <c r="B321" s="17"/>
      <c r="C321" s="17"/>
      <c r="D321" s="37"/>
      <c r="E321" s="37"/>
      <c r="F321" s="37"/>
      <c r="G321" s="37"/>
      <c r="H321" s="37"/>
      <c r="I321" s="37"/>
      <c r="J321" s="18"/>
      <c r="K321" s="18"/>
      <c r="L321" s="18"/>
      <c r="M321" s="18"/>
      <c r="N321" s="18"/>
      <c r="O321" s="18"/>
      <c r="P321" s="18"/>
      <c r="Q321" s="18"/>
      <c r="R321" s="18"/>
      <c r="S321" s="18"/>
      <c r="T321" s="18"/>
      <c r="U321" s="18"/>
      <c r="V321" s="37"/>
    </row>
    <row r="322" ht="15.75" customHeight="1">
      <c r="A322" s="17"/>
      <c r="B322" s="17"/>
      <c r="C322" s="17"/>
      <c r="D322" s="37"/>
      <c r="E322" s="37"/>
      <c r="F322" s="37"/>
      <c r="G322" s="37"/>
      <c r="H322" s="37"/>
      <c r="I322" s="37"/>
      <c r="J322" s="18"/>
      <c r="K322" s="18"/>
      <c r="L322" s="18"/>
      <c r="M322" s="18"/>
      <c r="N322" s="18"/>
      <c r="O322" s="18"/>
      <c r="P322" s="18"/>
      <c r="Q322" s="18"/>
      <c r="R322" s="18"/>
      <c r="S322" s="18"/>
      <c r="T322" s="18"/>
      <c r="U322" s="18"/>
      <c r="V322" s="37"/>
    </row>
    <row r="323" ht="15.75" customHeight="1">
      <c r="A323" s="17"/>
      <c r="B323" s="17"/>
      <c r="C323" s="17"/>
      <c r="D323" s="37"/>
      <c r="E323" s="37"/>
      <c r="F323" s="37"/>
      <c r="G323" s="37"/>
      <c r="H323" s="37"/>
      <c r="I323" s="37"/>
      <c r="J323" s="18"/>
      <c r="K323" s="18"/>
      <c r="L323" s="18"/>
      <c r="M323" s="18"/>
      <c r="N323" s="18"/>
      <c r="O323" s="18"/>
      <c r="P323" s="18"/>
      <c r="Q323" s="18"/>
      <c r="R323" s="18"/>
      <c r="S323" s="18"/>
      <c r="T323" s="18"/>
      <c r="U323" s="18"/>
      <c r="V323" s="37"/>
    </row>
    <row r="324" ht="15.75" customHeight="1">
      <c r="A324" s="17"/>
      <c r="B324" s="17"/>
      <c r="C324" s="17"/>
      <c r="D324" s="37"/>
      <c r="E324" s="37"/>
      <c r="F324" s="37"/>
      <c r="G324" s="37"/>
      <c r="H324" s="37"/>
      <c r="I324" s="37"/>
      <c r="J324" s="18"/>
      <c r="K324" s="18"/>
      <c r="L324" s="18"/>
      <c r="M324" s="18"/>
      <c r="N324" s="18"/>
      <c r="O324" s="18"/>
      <c r="P324" s="18"/>
      <c r="Q324" s="18"/>
      <c r="R324" s="18"/>
      <c r="S324" s="18"/>
      <c r="T324" s="18"/>
      <c r="U324" s="18"/>
      <c r="V324" s="37"/>
    </row>
    <row r="325" ht="15.75" customHeight="1">
      <c r="A325" s="17"/>
      <c r="B325" s="17"/>
      <c r="C325" s="17"/>
      <c r="D325" s="37"/>
      <c r="E325" s="37"/>
      <c r="F325" s="37"/>
      <c r="G325" s="37"/>
      <c r="H325" s="37"/>
      <c r="I325" s="37"/>
      <c r="J325" s="18"/>
      <c r="K325" s="18"/>
      <c r="L325" s="18"/>
      <c r="M325" s="18"/>
      <c r="N325" s="18"/>
      <c r="O325" s="18"/>
      <c r="P325" s="18"/>
      <c r="Q325" s="18"/>
      <c r="R325" s="18"/>
      <c r="S325" s="18"/>
      <c r="T325" s="18"/>
      <c r="U325" s="18"/>
      <c r="V325" s="37"/>
    </row>
    <row r="326" ht="15.75" customHeight="1">
      <c r="A326" s="17"/>
      <c r="B326" s="17"/>
      <c r="C326" s="17"/>
      <c r="D326" s="37"/>
      <c r="E326" s="37"/>
      <c r="F326" s="37"/>
      <c r="G326" s="37"/>
      <c r="H326" s="37"/>
      <c r="I326" s="37"/>
      <c r="J326" s="18"/>
      <c r="K326" s="18"/>
      <c r="L326" s="18"/>
      <c r="M326" s="18"/>
      <c r="N326" s="18"/>
      <c r="O326" s="18"/>
      <c r="P326" s="18"/>
      <c r="Q326" s="18"/>
      <c r="R326" s="18"/>
      <c r="S326" s="18"/>
      <c r="T326" s="18"/>
      <c r="U326" s="18"/>
      <c r="V326" s="37"/>
    </row>
    <row r="327" ht="15.75" customHeight="1">
      <c r="A327" s="17"/>
      <c r="B327" s="17"/>
      <c r="C327" s="17"/>
      <c r="D327" s="37"/>
      <c r="E327" s="37"/>
      <c r="F327" s="37"/>
      <c r="G327" s="37"/>
      <c r="H327" s="37"/>
      <c r="I327" s="37"/>
      <c r="J327" s="18"/>
      <c r="K327" s="18"/>
      <c r="L327" s="18"/>
      <c r="M327" s="18"/>
      <c r="N327" s="18"/>
      <c r="O327" s="18"/>
      <c r="P327" s="18"/>
      <c r="Q327" s="18"/>
      <c r="R327" s="18"/>
      <c r="S327" s="18"/>
      <c r="T327" s="18"/>
      <c r="U327" s="18"/>
      <c r="V327" s="37"/>
    </row>
    <row r="328" ht="15.75" customHeight="1">
      <c r="A328" s="17"/>
      <c r="B328" s="17"/>
      <c r="C328" s="17"/>
      <c r="D328" s="37"/>
      <c r="E328" s="37"/>
      <c r="F328" s="37"/>
      <c r="G328" s="37"/>
      <c r="H328" s="37"/>
      <c r="I328" s="37"/>
      <c r="J328" s="18"/>
      <c r="K328" s="18"/>
      <c r="L328" s="18"/>
      <c r="M328" s="18"/>
      <c r="N328" s="18"/>
      <c r="O328" s="18"/>
      <c r="P328" s="18"/>
      <c r="Q328" s="18"/>
      <c r="R328" s="18"/>
      <c r="S328" s="18"/>
      <c r="T328" s="18"/>
      <c r="U328" s="18"/>
      <c r="V328" s="37"/>
    </row>
    <row r="329" ht="15.75" customHeight="1">
      <c r="A329" s="17"/>
      <c r="B329" s="17"/>
      <c r="C329" s="17"/>
      <c r="D329" s="37"/>
      <c r="E329" s="37"/>
      <c r="F329" s="37"/>
      <c r="G329" s="37"/>
      <c r="H329" s="37"/>
      <c r="I329" s="37"/>
      <c r="J329" s="18"/>
      <c r="K329" s="18"/>
      <c r="L329" s="18"/>
      <c r="M329" s="18"/>
      <c r="N329" s="18"/>
      <c r="O329" s="18"/>
      <c r="P329" s="18"/>
      <c r="Q329" s="18"/>
      <c r="R329" s="18"/>
      <c r="S329" s="18"/>
      <c r="T329" s="18"/>
      <c r="U329" s="18"/>
      <c r="V329" s="37"/>
    </row>
    <row r="330" ht="15.75" customHeight="1">
      <c r="A330" s="17"/>
      <c r="B330" s="17"/>
      <c r="C330" s="17"/>
      <c r="D330" s="37"/>
      <c r="E330" s="37"/>
      <c r="F330" s="37"/>
      <c r="G330" s="37"/>
      <c r="H330" s="37"/>
      <c r="I330" s="37"/>
      <c r="J330" s="18"/>
      <c r="K330" s="18"/>
      <c r="L330" s="18"/>
      <c r="M330" s="18"/>
      <c r="N330" s="18"/>
      <c r="O330" s="18"/>
      <c r="P330" s="18"/>
      <c r="Q330" s="18"/>
      <c r="R330" s="18"/>
      <c r="S330" s="18"/>
      <c r="T330" s="18"/>
      <c r="U330" s="18"/>
      <c r="V330" s="37"/>
    </row>
    <row r="331" ht="15.75" customHeight="1">
      <c r="A331" s="17"/>
      <c r="B331" s="17"/>
      <c r="C331" s="17"/>
      <c r="D331" s="37"/>
      <c r="E331" s="37"/>
      <c r="F331" s="37"/>
      <c r="G331" s="37"/>
      <c r="H331" s="37"/>
      <c r="I331" s="37"/>
      <c r="J331" s="18"/>
      <c r="K331" s="18"/>
      <c r="L331" s="18"/>
      <c r="M331" s="18"/>
      <c r="N331" s="18"/>
      <c r="O331" s="18"/>
      <c r="P331" s="18"/>
      <c r="Q331" s="18"/>
      <c r="R331" s="18"/>
      <c r="S331" s="18"/>
      <c r="T331" s="18"/>
      <c r="U331" s="18"/>
      <c r="V331" s="37"/>
    </row>
    <row r="332" ht="15.75" customHeight="1">
      <c r="A332" s="17"/>
      <c r="B332" s="17"/>
      <c r="C332" s="17"/>
      <c r="D332" s="37"/>
      <c r="E332" s="37"/>
      <c r="F332" s="37"/>
      <c r="G332" s="37"/>
      <c r="H332" s="37"/>
      <c r="I332" s="37"/>
      <c r="J332" s="18"/>
      <c r="K332" s="18"/>
      <c r="L332" s="18"/>
      <c r="M332" s="18"/>
      <c r="N332" s="18"/>
      <c r="O332" s="18"/>
      <c r="P332" s="18"/>
      <c r="Q332" s="18"/>
      <c r="R332" s="18"/>
      <c r="S332" s="18"/>
      <c r="T332" s="18"/>
      <c r="U332" s="18"/>
      <c r="V332" s="37"/>
    </row>
    <row r="333" ht="15.75" customHeight="1">
      <c r="A333" s="17"/>
      <c r="B333" s="17"/>
      <c r="C333" s="17"/>
      <c r="D333" s="37"/>
      <c r="E333" s="37"/>
      <c r="F333" s="37"/>
      <c r="G333" s="37"/>
      <c r="H333" s="37"/>
      <c r="I333" s="37"/>
      <c r="J333" s="18"/>
      <c r="K333" s="18"/>
      <c r="L333" s="18"/>
      <c r="M333" s="18"/>
      <c r="N333" s="18"/>
      <c r="O333" s="18"/>
      <c r="P333" s="18"/>
      <c r="Q333" s="18"/>
      <c r="R333" s="18"/>
      <c r="S333" s="18"/>
      <c r="T333" s="18"/>
      <c r="U333" s="18"/>
      <c r="V333" s="37"/>
    </row>
    <row r="334" ht="15.75" customHeight="1">
      <c r="A334" s="17"/>
      <c r="B334" s="17"/>
      <c r="C334" s="17"/>
      <c r="D334" s="37"/>
      <c r="E334" s="37"/>
      <c r="F334" s="37"/>
      <c r="G334" s="37"/>
      <c r="H334" s="37"/>
      <c r="I334" s="37"/>
      <c r="J334" s="18"/>
      <c r="K334" s="18"/>
      <c r="L334" s="18"/>
      <c r="M334" s="18"/>
      <c r="N334" s="18"/>
      <c r="O334" s="18"/>
      <c r="P334" s="18"/>
      <c r="Q334" s="18"/>
      <c r="R334" s="18"/>
      <c r="S334" s="18"/>
      <c r="T334" s="18"/>
      <c r="U334" s="18"/>
      <c r="V334" s="37"/>
    </row>
    <row r="335" ht="15.75" customHeight="1">
      <c r="A335" s="17"/>
      <c r="B335" s="17"/>
      <c r="C335" s="17"/>
      <c r="D335" s="37"/>
      <c r="E335" s="37"/>
      <c r="F335" s="37"/>
      <c r="G335" s="37"/>
      <c r="H335" s="37"/>
      <c r="I335" s="37"/>
      <c r="J335" s="18"/>
      <c r="K335" s="18"/>
      <c r="L335" s="18"/>
      <c r="M335" s="18"/>
      <c r="N335" s="18"/>
      <c r="O335" s="18"/>
      <c r="P335" s="18"/>
      <c r="Q335" s="18"/>
      <c r="R335" s="18"/>
      <c r="S335" s="18"/>
      <c r="T335" s="18"/>
      <c r="U335" s="18"/>
      <c r="V335" s="37"/>
    </row>
    <row r="336" ht="15.75" customHeight="1">
      <c r="A336" s="17"/>
      <c r="B336" s="17"/>
      <c r="C336" s="17"/>
      <c r="D336" s="37"/>
      <c r="E336" s="37"/>
      <c r="F336" s="37"/>
      <c r="G336" s="37"/>
      <c r="H336" s="37"/>
      <c r="I336" s="37"/>
      <c r="J336" s="18"/>
      <c r="K336" s="18"/>
      <c r="L336" s="18"/>
      <c r="M336" s="18"/>
      <c r="N336" s="18"/>
      <c r="O336" s="18"/>
      <c r="P336" s="18"/>
      <c r="Q336" s="18"/>
      <c r="R336" s="18"/>
      <c r="S336" s="18"/>
      <c r="T336" s="18"/>
      <c r="U336" s="18"/>
      <c r="V336" s="37"/>
    </row>
    <row r="337" ht="15.75" customHeight="1">
      <c r="A337" s="17"/>
      <c r="B337" s="17"/>
      <c r="C337" s="17"/>
      <c r="D337" s="37"/>
      <c r="E337" s="37"/>
      <c r="F337" s="37"/>
      <c r="G337" s="37"/>
      <c r="H337" s="37"/>
      <c r="I337" s="37"/>
      <c r="J337" s="18"/>
      <c r="K337" s="18"/>
      <c r="L337" s="18"/>
      <c r="M337" s="18"/>
      <c r="N337" s="18"/>
      <c r="O337" s="18"/>
      <c r="P337" s="18"/>
      <c r="Q337" s="18"/>
      <c r="R337" s="18"/>
      <c r="S337" s="18"/>
      <c r="T337" s="18"/>
      <c r="U337" s="18"/>
      <c r="V337" s="37"/>
    </row>
    <row r="338" ht="15.75" customHeight="1">
      <c r="A338" s="17"/>
      <c r="B338" s="17"/>
      <c r="C338" s="17"/>
      <c r="D338" s="37"/>
      <c r="E338" s="37"/>
      <c r="F338" s="37"/>
      <c r="G338" s="37"/>
      <c r="H338" s="37"/>
      <c r="I338" s="37"/>
      <c r="J338" s="18"/>
      <c r="K338" s="18"/>
      <c r="L338" s="18"/>
      <c r="M338" s="18"/>
      <c r="N338" s="18"/>
      <c r="O338" s="18"/>
      <c r="P338" s="18"/>
      <c r="Q338" s="18"/>
      <c r="R338" s="18"/>
      <c r="S338" s="18"/>
      <c r="T338" s="18"/>
      <c r="U338" s="18"/>
      <c r="V338" s="37"/>
    </row>
    <row r="339" ht="15.75" customHeight="1">
      <c r="A339" s="17"/>
      <c r="B339" s="17"/>
      <c r="C339" s="17"/>
      <c r="D339" s="37"/>
      <c r="E339" s="37"/>
      <c r="F339" s="37"/>
      <c r="G339" s="37"/>
      <c r="H339" s="37"/>
      <c r="I339" s="37"/>
      <c r="J339" s="18"/>
      <c r="K339" s="18"/>
      <c r="L339" s="18"/>
      <c r="M339" s="18"/>
      <c r="N339" s="18"/>
      <c r="O339" s="18"/>
      <c r="P339" s="18"/>
      <c r="Q339" s="18"/>
      <c r="R339" s="18"/>
      <c r="S339" s="18"/>
      <c r="T339" s="18"/>
      <c r="U339" s="18"/>
      <c r="V339" s="37"/>
    </row>
    <row r="340" ht="15.75" customHeight="1">
      <c r="A340" s="17"/>
      <c r="B340" s="17"/>
      <c r="C340" s="17"/>
      <c r="D340" s="37"/>
      <c r="E340" s="37"/>
      <c r="F340" s="37"/>
      <c r="G340" s="37"/>
      <c r="H340" s="37"/>
      <c r="I340" s="37"/>
      <c r="J340" s="18"/>
      <c r="K340" s="18"/>
      <c r="L340" s="18"/>
      <c r="M340" s="18"/>
      <c r="N340" s="18"/>
      <c r="O340" s="18"/>
      <c r="P340" s="18"/>
      <c r="Q340" s="18"/>
      <c r="R340" s="18"/>
      <c r="S340" s="18"/>
      <c r="T340" s="18"/>
      <c r="U340" s="18"/>
      <c r="V340" s="37"/>
    </row>
    <row r="341" ht="15.75" customHeight="1">
      <c r="A341" s="17"/>
      <c r="B341" s="17"/>
      <c r="C341" s="17"/>
      <c r="D341" s="37"/>
      <c r="E341" s="37"/>
      <c r="F341" s="37"/>
      <c r="G341" s="37"/>
      <c r="H341" s="37"/>
      <c r="I341" s="37"/>
      <c r="J341" s="18"/>
      <c r="K341" s="18"/>
      <c r="L341" s="18"/>
      <c r="M341" s="18"/>
      <c r="N341" s="18"/>
      <c r="O341" s="18"/>
      <c r="P341" s="18"/>
      <c r="Q341" s="18"/>
      <c r="R341" s="18"/>
      <c r="S341" s="18"/>
      <c r="T341" s="18"/>
      <c r="U341" s="18"/>
      <c r="V341" s="37"/>
    </row>
    <row r="342" ht="15.75" customHeight="1">
      <c r="A342" s="17"/>
      <c r="B342" s="17"/>
      <c r="C342" s="17"/>
      <c r="D342" s="37"/>
      <c r="E342" s="37"/>
      <c r="F342" s="37"/>
      <c r="G342" s="37"/>
      <c r="H342" s="37"/>
      <c r="I342" s="37"/>
      <c r="J342" s="18"/>
      <c r="K342" s="18"/>
      <c r="L342" s="18"/>
      <c r="M342" s="18"/>
      <c r="N342" s="18"/>
      <c r="O342" s="18"/>
      <c r="P342" s="18"/>
      <c r="Q342" s="18"/>
      <c r="R342" s="18"/>
      <c r="S342" s="18"/>
      <c r="T342" s="18"/>
      <c r="U342" s="18"/>
      <c r="V342" s="37"/>
    </row>
    <row r="343" ht="15.75" customHeight="1">
      <c r="A343" s="17"/>
      <c r="B343" s="17"/>
      <c r="C343" s="17"/>
      <c r="D343" s="37"/>
      <c r="E343" s="37"/>
      <c r="F343" s="37"/>
      <c r="G343" s="37"/>
      <c r="H343" s="37"/>
      <c r="I343" s="37"/>
      <c r="J343" s="18"/>
      <c r="K343" s="18"/>
      <c r="L343" s="18"/>
      <c r="M343" s="18"/>
      <c r="N343" s="18"/>
      <c r="O343" s="18"/>
      <c r="P343" s="18"/>
      <c r="Q343" s="18"/>
      <c r="R343" s="18"/>
      <c r="S343" s="18"/>
      <c r="T343" s="18"/>
      <c r="U343" s="18"/>
      <c r="V343" s="37"/>
    </row>
    <row r="344" ht="15.75" customHeight="1">
      <c r="A344" s="17"/>
      <c r="B344" s="17"/>
      <c r="C344" s="17"/>
      <c r="D344" s="37"/>
      <c r="E344" s="37"/>
      <c r="F344" s="37"/>
      <c r="G344" s="37"/>
      <c r="H344" s="37"/>
      <c r="I344" s="37"/>
      <c r="J344" s="18"/>
      <c r="K344" s="18"/>
      <c r="L344" s="18"/>
      <c r="M344" s="18"/>
      <c r="N344" s="18"/>
      <c r="O344" s="18"/>
      <c r="P344" s="18"/>
      <c r="Q344" s="18"/>
      <c r="R344" s="18"/>
      <c r="S344" s="18"/>
      <c r="T344" s="18"/>
      <c r="U344" s="18"/>
      <c r="V344" s="37"/>
    </row>
    <row r="345" ht="15.75" customHeight="1">
      <c r="A345" s="17"/>
      <c r="B345" s="17"/>
      <c r="C345" s="17"/>
      <c r="D345" s="37"/>
      <c r="E345" s="37"/>
      <c r="F345" s="37"/>
      <c r="G345" s="37"/>
      <c r="H345" s="37"/>
      <c r="I345" s="37"/>
      <c r="J345" s="18"/>
      <c r="K345" s="18"/>
      <c r="L345" s="18"/>
      <c r="M345" s="18"/>
      <c r="N345" s="18"/>
      <c r="O345" s="18"/>
      <c r="P345" s="18"/>
      <c r="Q345" s="18"/>
      <c r="R345" s="18"/>
      <c r="S345" s="18"/>
      <c r="T345" s="18"/>
      <c r="U345" s="18"/>
      <c r="V345" s="37"/>
    </row>
    <row r="346" ht="15.75" customHeight="1">
      <c r="A346" s="17"/>
      <c r="B346" s="17"/>
      <c r="C346" s="17"/>
      <c r="D346" s="37"/>
      <c r="E346" s="37"/>
      <c r="F346" s="37"/>
      <c r="G346" s="37"/>
      <c r="H346" s="37"/>
      <c r="I346" s="37"/>
      <c r="J346" s="18"/>
      <c r="K346" s="18"/>
      <c r="L346" s="18"/>
      <c r="M346" s="18"/>
      <c r="N346" s="18"/>
      <c r="O346" s="18"/>
      <c r="P346" s="18"/>
      <c r="Q346" s="18"/>
      <c r="R346" s="18"/>
      <c r="S346" s="18"/>
      <c r="T346" s="18"/>
      <c r="U346" s="18"/>
      <c r="V346" s="37"/>
    </row>
    <row r="347" ht="15.75" customHeight="1">
      <c r="A347" s="17"/>
      <c r="B347" s="17"/>
      <c r="C347" s="17"/>
      <c r="D347" s="37"/>
      <c r="E347" s="37"/>
      <c r="F347" s="37"/>
      <c r="G347" s="37"/>
      <c r="H347" s="37"/>
      <c r="I347" s="37"/>
      <c r="J347" s="18"/>
      <c r="K347" s="18"/>
      <c r="L347" s="18"/>
      <c r="M347" s="18"/>
      <c r="N347" s="18"/>
      <c r="O347" s="18"/>
      <c r="P347" s="18"/>
      <c r="Q347" s="18"/>
      <c r="R347" s="18"/>
      <c r="S347" s="18"/>
      <c r="T347" s="18"/>
      <c r="U347" s="18"/>
      <c r="V347" s="37"/>
    </row>
    <row r="348" ht="15.75" customHeight="1">
      <c r="A348" s="17"/>
      <c r="B348" s="17"/>
      <c r="C348" s="17"/>
      <c r="D348" s="37"/>
      <c r="E348" s="37"/>
      <c r="F348" s="37"/>
      <c r="G348" s="37"/>
      <c r="H348" s="37"/>
      <c r="I348" s="37"/>
      <c r="J348" s="18"/>
      <c r="K348" s="18"/>
      <c r="L348" s="18"/>
      <c r="M348" s="18"/>
      <c r="N348" s="18"/>
      <c r="O348" s="18"/>
      <c r="P348" s="18"/>
      <c r="Q348" s="18"/>
      <c r="R348" s="18"/>
      <c r="S348" s="18"/>
      <c r="T348" s="18"/>
      <c r="U348" s="18"/>
      <c r="V348" s="37"/>
    </row>
    <row r="349" ht="15.75" customHeight="1">
      <c r="A349" s="17"/>
      <c r="B349" s="17"/>
      <c r="C349" s="17"/>
      <c r="D349" s="37"/>
      <c r="E349" s="37"/>
      <c r="F349" s="37"/>
      <c r="G349" s="37"/>
      <c r="H349" s="37"/>
      <c r="I349" s="37"/>
      <c r="J349" s="18"/>
      <c r="K349" s="18"/>
      <c r="L349" s="18"/>
      <c r="M349" s="18"/>
      <c r="N349" s="18"/>
      <c r="O349" s="18"/>
      <c r="P349" s="18"/>
      <c r="Q349" s="18"/>
      <c r="R349" s="18"/>
      <c r="S349" s="18"/>
      <c r="T349" s="18"/>
      <c r="U349" s="18"/>
      <c r="V349" s="37"/>
    </row>
    <row r="350" ht="15.75" customHeight="1">
      <c r="A350" s="17"/>
      <c r="B350" s="17"/>
      <c r="C350" s="17"/>
      <c r="D350" s="37"/>
      <c r="E350" s="37"/>
      <c r="F350" s="37"/>
      <c r="G350" s="37"/>
      <c r="H350" s="37"/>
      <c r="I350" s="37"/>
      <c r="J350" s="18"/>
      <c r="K350" s="18"/>
      <c r="L350" s="18"/>
      <c r="M350" s="18"/>
      <c r="N350" s="18"/>
      <c r="O350" s="18"/>
      <c r="P350" s="18"/>
      <c r="Q350" s="18"/>
      <c r="R350" s="18"/>
      <c r="S350" s="18"/>
      <c r="T350" s="18"/>
      <c r="U350" s="18"/>
      <c r="V350" s="37"/>
    </row>
    <row r="351" ht="15.75" customHeight="1">
      <c r="A351" s="17"/>
      <c r="B351" s="17"/>
      <c r="C351" s="17"/>
      <c r="D351" s="37"/>
      <c r="E351" s="37"/>
      <c r="F351" s="37"/>
      <c r="G351" s="37"/>
      <c r="H351" s="37"/>
      <c r="I351" s="37"/>
      <c r="J351" s="18"/>
      <c r="K351" s="18"/>
      <c r="L351" s="18"/>
      <c r="M351" s="18"/>
      <c r="N351" s="18"/>
      <c r="O351" s="18"/>
      <c r="P351" s="18"/>
      <c r="Q351" s="18"/>
      <c r="R351" s="18"/>
      <c r="S351" s="18"/>
      <c r="T351" s="18"/>
      <c r="U351" s="18"/>
      <c r="V351" s="37"/>
    </row>
    <row r="352" ht="15.75" customHeight="1">
      <c r="A352" s="17"/>
      <c r="B352" s="17"/>
      <c r="C352" s="17"/>
      <c r="D352" s="37"/>
      <c r="E352" s="37"/>
      <c r="F352" s="37"/>
      <c r="G352" s="37"/>
      <c r="H352" s="37"/>
      <c r="I352" s="37"/>
      <c r="J352" s="18"/>
      <c r="K352" s="18"/>
      <c r="L352" s="18"/>
      <c r="M352" s="18"/>
      <c r="N352" s="18"/>
      <c r="O352" s="18"/>
      <c r="P352" s="18"/>
      <c r="Q352" s="18"/>
      <c r="R352" s="18"/>
      <c r="S352" s="18"/>
      <c r="T352" s="18"/>
      <c r="U352" s="18"/>
      <c r="V352" s="37"/>
    </row>
    <row r="353" ht="15.75" customHeight="1">
      <c r="A353" s="17"/>
      <c r="B353" s="17"/>
      <c r="C353" s="17"/>
      <c r="D353" s="37"/>
      <c r="E353" s="37"/>
      <c r="F353" s="37"/>
      <c r="G353" s="37"/>
      <c r="H353" s="37"/>
      <c r="I353" s="37"/>
      <c r="J353" s="18"/>
      <c r="K353" s="18"/>
      <c r="L353" s="18"/>
      <c r="M353" s="18"/>
      <c r="N353" s="18"/>
      <c r="O353" s="18"/>
      <c r="P353" s="18"/>
      <c r="Q353" s="18"/>
      <c r="R353" s="18"/>
      <c r="S353" s="18"/>
      <c r="T353" s="18"/>
      <c r="U353" s="18"/>
      <c r="V353" s="37"/>
    </row>
    <row r="354" ht="15.75" customHeight="1">
      <c r="A354" s="17"/>
      <c r="B354" s="17"/>
      <c r="C354" s="17"/>
      <c r="D354" s="37"/>
      <c r="E354" s="37"/>
      <c r="F354" s="37"/>
      <c r="G354" s="37"/>
      <c r="H354" s="37"/>
      <c r="I354" s="37"/>
      <c r="J354" s="18"/>
      <c r="K354" s="18"/>
      <c r="L354" s="18"/>
      <c r="M354" s="18"/>
      <c r="N354" s="18"/>
      <c r="O354" s="18"/>
      <c r="P354" s="18"/>
      <c r="Q354" s="18"/>
      <c r="R354" s="18"/>
      <c r="S354" s="18"/>
      <c r="T354" s="18"/>
      <c r="U354" s="18"/>
      <c r="V354" s="37"/>
    </row>
    <row r="355" ht="15.75" customHeight="1">
      <c r="A355" s="17"/>
      <c r="B355" s="17"/>
      <c r="C355" s="37"/>
      <c r="D355" s="37"/>
      <c r="E355" s="37"/>
      <c r="F355" s="37"/>
      <c r="G355" s="37"/>
      <c r="H355" s="37"/>
      <c r="I355" s="37"/>
      <c r="J355" s="18"/>
      <c r="K355" s="18"/>
      <c r="L355" s="18"/>
      <c r="M355" s="18"/>
      <c r="N355" s="18"/>
      <c r="O355" s="18"/>
      <c r="P355" s="18"/>
      <c r="Q355" s="18"/>
      <c r="R355" s="18"/>
      <c r="S355" s="18"/>
      <c r="T355" s="18"/>
      <c r="U355" s="18"/>
      <c r="V355" s="37"/>
    </row>
    <row r="356" ht="15.75" customHeight="1">
      <c r="A356" s="17"/>
      <c r="B356" s="17"/>
      <c r="C356" s="37"/>
      <c r="D356" s="37"/>
      <c r="E356" s="37"/>
      <c r="F356" s="37"/>
      <c r="G356" s="37"/>
      <c r="H356" s="37"/>
      <c r="I356" s="37"/>
      <c r="J356" s="18"/>
      <c r="K356" s="18"/>
      <c r="L356" s="18"/>
      <c r="M356" s="18"/>
      <c r="N356" s="18"/>
      <c r="O356" s="18"/>
      <c r="P356" s="18"/>
      <c r="Q356" s="18"/>
      <c r="R356" s="18"/>
      <c r="S356" s="18"/>
      <c r="T356" s="18"/>
      <c r="U356" s="18"/>
      <c r="V356" s="37"/>
    </row>
    <row r="357" ht="15.75" customHeight="1">
      <c r="A357" s="17"/>
      <c r="B357" s="17"/>
      <c r="C357" s="37"/>
      <c r="D357" s="37"/>
      <c r="E357" s="37"/>
      <c r="F357" s="37"/>
      <c r="G357" s="37"/>
      <c r="H357" s="37"/>
      <c r="I357" s="37"/>
      <c r="J357" s="18"/>
      <c r="K357" s="18"/>
      <c r="L357" s="18"/>
      <c r="M357" s="18"/>
      <c r="N357" s="18"/>
      <c r="O357" s="18"/>
      <c r="P357" s="18"/>
      <c r="Q357" s="18"/>
      <c r="R357" s="18"/>
      <c r="S357" s="18"/>
      <c r="T357" s="18"/>
      <c r="U357" s="18"/>
      <c r="V357" s="37"/>
    </row>
    <row r="358" ht="15.75" customHeight="1">
      <c r="A358" s="17"/>
      <c r="B358" s="17"/>
      <c r="C358" s="37"/>
      <c r="D358" s="37"/>
      <c r="E358" s="37"/>
      <c r="F358" s="37"/>
      <c r="G358" s="37"/>
      <c r="H358" s="37"/>
      <c r="I358" s="37"/>
      <c r="J358" s="18"/>
      <c r="K358" s="18"/>
      <c r="L358" s="18"/>
      <c r="M358" s="18"/>
      <c r="N358" s="18"/>
      <c r="O358" s="18"/>
      <c r="P358" s="18"/>
      <c r="Q358" s="18"/>
      <c r="R358" s="18"/>
      <c r="S358" s="18"/>
      <c r="T358" s="18"/>
      <c r="U358" s="18"/>
      <c r="V358" s="37"/>
    </row>
    <row r="359" ht="15.75" customHeight="1">
      <c r="A359" s="17"/>
      <c r="B359" s="17"/>
      <c r="C359" s="37"/>
      <c r="D359" s="37"/>
      <c r="E359" s="37"/>
      <c r="F359" s="37"/>
      <c r="G359" s="37"/>
      <c r="H359" s="37"/>
      <c r="I359" s="37"/>
      <c r="J359" s="18"/>
      <c r="K359" s="18"/>
      <c r="L359" s="18"/>
      <c r="M359" s="18"/>
      <c r="N359" s="18"/>
      <c r="O359" s="18"/>
      <c r="P359" s="18"/>
      <c r="Q359" s="18"/>
      <c r="R359" s="18"/>
      <c r="S359" s="18"/>
      <c r="T359" s="18"/>
      <c r="U359" s="18"/>
      <c r="V359" s="37"/>
    </row>
    <row r="360" ht="15.75" customHeight="1">
      <c r="A360" s="17"/>
      <c r="B360" s="17"/>
      <c r="C360" s="37"/>
      <c r="D360" s="37"/>
      <c r="E360" s="37"/>
      <c r="F360" s="37"/>
      <c r="G360" s="37"/>
      <c r="H360" s="37"/>
      <c r="I360" s="37"/>
      <c r="J360" s="18"/>
      <c r="K360" s="18"/>
      <c r="L360" s="18"/>
      <c r="M360" s="18"/>
      <c r="N360" s="18"/>
      <c r="O360" s="18"/>
      <c r="P360" s="18"/>
      <c r="Q360" s="18"/>
      <c r="R360" s="18"/>
      <c r="S360" s="18"/>
      <c r="T360" s="18"/>
      <c r="U360" s="18"/>
      <c r="V360" s="37"/>
    </row>
    <row r="361" ht="15.75" customHeight="1">
      <c r="A361" s="17"/>
      <c r="B361" s="17"/>
      <c r="C361" s="37"/>
      <c r="D361" s="37"/>
      <c r="E361" s="37"/>
      <c r="F361" s="37"/>
      <c r="G361" s="37"/>
      <c r="H361" s="37"/>
      <c r="I361" s="37"/>
      <c r="J361" s="18"/>
      <c r="K361" s="18"/>
      <c r="L361" s="18"/>
      <c r="M361" s="18"/>
      <c r="N361" s="18"/>
      <c r="O361" s="18"/>
      <c r="P361" s="18"/>
      <c r="Q361" s="18"/>
      <c r="R361" s="18"/>
      <c r="S361" s="18"/>
      <c r="T361" s="18"/>
      <c r="U361" s="18"/>
      <c r="V361" s="37"/>
    </row>
    <row r="362" ht="15.75" customHeight="1">
      <c r="A362" s="17"/>
      <c r="B362" s="17"/>
      <c r="C362" s="37"/>
      <c r="D362" s="37"/>
      <c r="E362" s="37"/>
      <c r="F362" s="37"/>
      <c r="G362" s="37"/>
      <c r="H362" s="37"/>
      <c r="I362" s="37"/>
      <c r="J362" s="18"/>
      <c r="K362" s="18"/>
      <c r="L362" s="18"/>
      <c r="M362" s="18"/>
      <c r="N362" s="18"/>
      <c r="O362" s="18"/>
      <c r="P362" s="18"/>
      <c r="Q362" s="18"/>
      <c r="R362" s="18"/>
      <c r="S362" s="18"/>
      <c r="T362" s="18"/>
      <c r="U362" s="18"/>
      <c r="V362" s="37"/>
    </row>
    <row r="363" ht="15.75" customHeight="1">
      <c r="A363" s="17"/>
      <c r="B363" s="17"/>
      <c r="C363" s="37"/>
      <c r="D363" s="37"/>
      <c r="E363" s="37"/>
      <c r="F363" s="37"/>
      <c r="G363" s="37"/>
      <c r="H363" s="37"/>
      <c r="I363" s="37"/>
      <c r="J363" s="18"/>
      <c r="K363" s="18"/>
      <c r="L363" s="18"/>
      <c r="M363" s="18"/>
      <c r="N363" s="18"/>
      <c r="O363" s="18"/>
      <c r="P363" s="18"/>
      <c r="Q363" s="18"/>
      <c r="R363" s="18"/>
      <c r="S363" s="18"/>
      <c r="T363" s="18"/>
      <c r="U363" s="18"/>
      <c r="V363" s="37"/>
    </row>
    <row r="364" ht="15.75" customHeight="1">
      <c r="A364" s="17"/>
      <c r="B364" s="17"/>
      <c r="C364" s="37"/>
      <c r="D364" s="37"/>
      <c r="E364" s="37"/>
      <c r="F364" s="37"/>
      <c r="G364" s="37"/>
      <c r="H364" s="37"/>
      <c r="I364" s="37"/>
      <c r="J364" s="18"/>
      <c r="K364" s="18"/>
      <c r="L364" s="18"/>
      <c r="M364" s="18"/>
      <c r="N364" s="18"/>
      <c r="O364" s="18"/>
      <c r="P364" s="18"/>
      <c r="Q364" s="18"/>
      <c r="R364" s="18"/>
      <c r="S364" s="18"/>
      <c r="T364" s="18"/>
      <c r="U364" s="18"/>
      <c r="V364" s="37"/>
    </row>
    <row r="365" ht="15.75" customHeight="1">
      <c r="A365" s="17"/>
      <c r="B365" s="17"/>
      <c r="C365" s="37"/>
      <c r="D365" s="37"/>
      <c r="E365" s="37"/>
      <c r="F365" s="37"/>
      <c r="G365" s="37"/>
      <c r="H365" s="37"/>
      <c r="I365" s="37"/>
      <c r="J365" s="18"/>
      <c r="K365" s="18"/>
      <c r="L365" s="18"/>
      <c r="M365" s="18"/>
      <c r="N365" s="18"/>
      <c r="O365" s="18"/>
      <c r="P365" s="18"/>
      <c r="Q365" s="18"/>
      <c r="R365" s="18"/>
      <c r="S365" s="18"/>
      <c r="T365" s="18"/>
      <c r="U365" s="18"/>
      <c r="V365" s="37"/>
    </row>
    <row r="366" ht="15.75" customHeight="1">
      <c r="A366" s="17"/>
      <c r="B366" s="17"/>
      <c r="C366" s="37"/>
      <c r="D366" s="37"/>
      <c r="E366" s="37"/>
      <c r="F366" s="37"/>
      <c r="G366" s="37"/>
      <c r="H366" s="37"/>
      <c r="I366" s="37"/>
      <c r="J366" s="18"/>
      <c r="K366" s="18"/>
      <c r="L366" s="18"/>
      <c r="M366" s="18"/>
      <c r="N366" s="18"/>
      <c r="O366" s="18"/>
      <c r="P366" s="18"/>
      <c r="Q366" s="18"/>
      <c r="R366" s="18"/>
      <c r="S366" s="18"/>
      <c r="T366" s="18"/>
      <c r="U366" s="18"/>
      <c r="V366" s="37"/>
    </row>
    <row r="367" ht="15.75" customHeight="1">
      <c r="A367" s="17"/>
      <c r="B367" s="17"/>
      <c r="C367" s="37"/>
      <c r="D367" s="37"/>
      <c r="E367" s="37"/>
      <c r="F367" s="37"/>
      <c r="G367" s="37"/>
      <c r="H367" s="37"/>
      <c r="I367" s="37"/>
      <c r="J367" s="18"/>
      <c r="K367" s="18"/>
      <c r="L367" s="18"/>
      <c r="M367" s="18"/>
      <c r="N367" s="18"/>
      <c r="O367" s="18"/>
      <c r="P367" s="18"/>
      <c r="Q367" s="18"/>
      <c r="R367" s="18"/>
      <c r="S367" s="18"/>
      <c r="T367" s="18"/>
      <c r="U367" s="18"/>
      <c r="V367" s="37"/>
    </row>
    <row r="368" ht="15.75" customHeight="1">
      <c r="A368" s="17"/>
      <c r="B368" s="17"/>
      <c r="C368" s="37"/>
      <c r="D368" s="37"/>
      <c r="E368" s="37"/>
      <c r="F368" s="37"/>
      <c r="G368" s="37"/>
      <c r="H368" s="37"/>
      <c r="I368" s="37"/>
      <c r="J368" s="18"/>
      <c r="K368" s="18"/>
      <c r="L368" s="18"/>
      <c r="M368" s="18"/>
      <c r="N368" s="18"/>
      <c r="O368" s="18"/>
      <c r="P368" s="18"/>
      <c r="Q368" s="18"/>
      <c r="R368" s="18"/>
      <c r="S368" s="18"/>
      <c r="T368" s="18"/>
      <c r="U368" s="18"/>
      <c r="V368" s="37"/>
    </row>
    <row r="369" ht="15.75" customHeight="1">
      <c r="A369" s="17"/>
      <c r="B369" s="17"/>
      <c r="C369" s="37"/>
      <c r="D369" s="37"/>
      <c r="E369" s="37"/>
      <c r="F369" s="37"/>
      <c r="G369" s="37"/>
      <c r="H369" s="37"/>
      <c r="I369" s="37"/>
      <c r="J369" s="18"/>
      <c r="K369" s="18"/>
      <c r="L369" s="18"/>
      <c r="M369" s="18"/>
      <c r="N369" s="18"/>
      <c r="O369" s="18"/>
      <c r="P369" s="18"/>
      <c r="Q369" s="18"/>
      <c r="R369" s="18"/>
      <c r="S369" s="18"/>
      <c r="T369" s="18"/>
      <c r="U369" s="18"/>
      <c r="V369" s="37"/>
    </row>
    <row r="370" ht="15.75" customHeight="1">
      <c r="A370" s="17"/>
      <c r="B370" s="17"/>
      <c r="C370" s="37"/>
      <c r="D370" s="37"/>
      <c r="E370" s="37"/>
      <c r="F370" s="37"/>
      <c r="G370" s="37"/>
      <c r="H370" s="37"/>
      <c r="I370" s="37"/>
      <c r="J370" s="18"/>
      <c r="K370" s="18"/>
      <c r="L370" s="18"/>
      <c r="M370" s="18"/>
      <c r="N370" s="18"/>
      <c r="O370" s="18"/>
      <c r="P370" s="18"/>
      <c r="Q370" s="18"/>
      <c r="R370" s="18"/>
      <c r="S370" s="18"/>
      <c r="T370" s="18"/>
      <c r="U370" s="18"/>
      <c r="V370" s="37"/>
    </row>
    <row r="371" ht="15.75" customHeight="1">
      <c r="A371" s="17"/>
      <c r="B371" s="17"/>
      <c r="C371" s="37"/>
      <c r="D371" s="37"/>
      <c r="E371" s="37"/>
      <c r="F371" s="37"/>
      <c r="G371" s="37"/>
      <c r="H371" s="37"/>
      <c r="I371" s="37"/>
      <c r="J371" s="18"/>
      <c r="K371" s="18"/>
      <c r="L371" s="18"/>
      <c r="M371" s="18"/>
      <c r="N371" s="18"/>
      <c r="O371" s="18"/>
      <c r="P371" s="18"/>
      <c r="Q371" s="18"/>
      <c r="R371" s="18"/>
      <c r="S371" s="18"/>
      <c r="T371" s="18"/>
      <c r="U371" s="18"/>
      <c r="V371" s="37"/>
    </row>
    <row r="372" ht="15.75" customHeight="1">
      <c r="A372" s="17"/>
      <c r="B372" s="17"/>
      <c r="C372" s="37"/>
      <c r="D372" s="37"/>
      <c r="E372" s="37"/>
      <c r="F372" s="37"/>
      <c r="G372" s="37"/>
      <c r="H372" s="37"/>
      <c r="I372" s="37"/>
      <c r="J372" s="18"/>
      <c r="K372" s="18"/>
      <c r="L372" s="18"/>
      <c r="M372" s="18"/>
      <c r="N372" s="18"/>
      <c r="O372" s="18"/>
      <c r="P372" s="18"/>
      <c r="Q372" s="18"/>
      <c r="R372" s="18"/>
      <c r="S372" s="18"/>
      <c r="T372" s="18"/>
      <c r="U372" s="18"/>
      <c r="V372" s="37"/>
    </row>
    <row r="373" ht="15.75" customHeight="1">
      <c r="A373" s="17"/>
      <c r="B373" s="17"/>
      <c r="C373" s="37"/>
      <c r="D373" s="37"/>
      <c r="E373" s="37"/>
      <c r="F373" s="37"/>
      <c r="G373" s="37"/>
      <c r="H373" s="37"/>
      <c r="I373" s="37"/>
      <c r="J373" s="18"/>
      <c r="K373" s="18"/>
      <c r="L373" s="18"/>
      <c r="M373" s="18"/>
      <c r="N373" s="18"/>
      <c r="O373" s="18"/>
      <c r="P373" s="18"/>
      <c r="Q373" s="18"/>
      <c r="R373" s="18"/>
      <c r="S373" s="18"/>
      <c r="T373" s="18"/>
      <c r="U373" s="18"/>
      <c r="V373" s="37"/>
    </row>
    <row r="374" ht="15.75" customHeight="1">
      <c r="A374" s="17"/>
      <c r="B374" s="17"/>
      <c r="C374" s="37"/>
      <c r="D374" s="37"/>
      <c r="E374" s="37"/>
      <c r="F374" s="37"/>
      <c r="G374" s="37"/>
      <c r="H374" s="37"/>
      <c r="I374" s="37"/>
      <c r="J374" s="18"/>
      <c r="K374" s="18"/>
      <c r="L374" s="18"/>
      <c r="M374" s="18"/>
      <c r="N374" s="18"/>
      <c r="O374" s="18"/>
      <c r="P374" s="18"/>
      <c r="Q374" s="18"/>
      <c r="R374" s="18"/>
      <c r="S374" s="18"/>
      <c r="T374" s="18"/>
      <c r="U374" s="18"/>
      <c r="V374" s="37"/>
    </row>
    <row r="375" ht="15.75" customHeight="1">
      <c r="A375" s="17"/>
      <c r="B375" s="17"/>
      <c r="C375" s="37"/>
      <c r="D375" s="37"/>
      <c r="E375" s="37"/>
      <c r="F375" s="37"/>
      <c r="G375" s="37"/>
      <c r="H375" s="37"/>
      <c r="I375" s="37"/>
      <c r="J375" s="18"/>
      <c r="K375" s="18"/>
      <c r="L375" s="18"/>
      <c r="M375" s="18"/>
      <c r="N375" s="18"/>
      <c r="O375" s="18"/>
      <c r="P375" s="18"/>
      <c r="Q375" s="18"/>
      <c r="R375" s="18"/>
      <c r="S375" s="18"/>
      <c r="T375" s="18"/>
      <c r="U375" s="18"/>
      <c r="V375" s="37"/>
    </row>
    <row r="376" ht="15.75" customHeight="1">
      <c r="A376" s="17"/>
      <c r="B376" s="17"/>
      <c r="C376" s="37"/>
      <c r="D376" s="37"/>
      <c r="E376" s="37"/>
      <c r="F376" s="37"/>
      <c r="G376" s="37"/>
      <c r="H376" s="37"/>
      <c r="I376" s="37"/>
      <c r="J376" s="18"/>
      <c r="K376" s="18"/>
      <c r="L376" s="18"/>
      <c r="M376" s="18"/>
      <c r="N376" s="18"/>
      <c r="O376" s="18"/>
      <c r="P376" s="18"/>
      <c r="Q376" s="18"/>
      <c r="R376" s="18"/>
      <c r="S376" s="18"/>
      <c r="T376" s="18"/>
      <c r="U376" s="18"/>
      <c r="V376" s="37"/>
    </row>
    <row r="377" ht="15.75" customHeight="1">
      <c r="A377" s="17"/>
      <c r="B377" s="17"/>
      <c r="C377" s="37"/>
      <c r="D377" s="37"/>
      <c r="E377" s="37"/>
      <c r="F377" s="37"/>
      <c r="G377" s="37"/>
      <c r="H377" s="37"/>
      <c r="I377" s="37"/>
      <c r="J377" s="18"/>
      <c r="K377" s="18"/>
      <c r="L377" s="18"/>
      <c r="M377" s="18"/>
      <c r="N377" s="18"/>
      <c r="O377" s="18"/>
      <c r="P377" s="18"/>
      <c r="Q377" s="18"/>
      <c r="R377" s="18"/>
      <c r="S377" s="18"/>
      <c r="T377" s="18"/>
      <c r="U377" s="18"/>
      <c r="V377" s="37"/>
    </row>
    <row r="378" ht="15.75" customHeight="1">
      <c r="A378" s="17"/>
      <c r="B378" s="17"/>
      <c r="C378" s="37"/>
      <c r="D378" s="37"/>
      <c r="E378" s="37"/>
      <c r="F378" s="37"/>
      <c r="G378" s="37"/>
      <c r="H378" s="37"/>
      <c r="I378" s="37"/>
      <c r="J378" s="18"/>
      <c r="K378" s="18"/>
      <c r="L378" s="18"/>
      <c r="M378" s="18"/>
      <c r="N378" s="18"/>
      <c r="O378" s="18"/>
      <c r="P378" s="18"/>
      <c r="Q378" s="18"/>
      <c r="R378" s="18"/>
      <c r="S378" s="18"/>
      <c r="T378" s="18"/>
      <c r="U378" s="18"/>
      <c r="V378" s="37"/>
    </row>
    <row r="379" ht="15.75" customHeight="1">
      <c r="A379" s="17"/>
      <c r="B379" s="17"/>
      <c r="C379" s="37"/>
      <c r="D379" s="37"/>
      <c r="E379" s="37"/>
      <c r="F379" s="37"/>
      <c r="G379" s="37"/>
      <c r="H379" s="37"/>
      <c r="I379" s="37"/>
      <c r="J379" s="18"/>
      <c r="K379" s="18"/>
      <c r="L379" s="18"/>
      <c r="M379" s="18"/>
      <c r="N379" s="18"/>
      <c r="O379" s="18"/>
      <c r="P379" s="18"/>
      <c r="Q379" s="18"/>
      <c r="R379" s="18"/>
      <c r="S379" s="18"/>
      <c r="T379" s="18"/>
      <c r="U379" s="18"/>
      <c r="V379" s="37"/>
    </row>
    <row r="380" ht="15.75" customHeight="1">
      <c r="A380" s="17"/>
      <c r="B380" s="17"/>
      <c r="C380" s="37"/>
      <c r="D380" s="37"/>
      <c r="E380" s="37"/>
      <c r="F380" s="37"/>
      <c r="G380" s="37"/>
      <c r="H380" s="37"/>
      <c r="I380" s="37"/>
      <c r="J380" s="18"/>
      <c r="K380" s="18"/>
      <c r="L380" s="18"/>
      <c r="M380" s="18"/>
      <c r="N380" s="18"/>
      <c r="O380" s="18"/>
      <c r="P380" s="18"/>
      <c r="Q380" s="18"/>
      <c r="R380" s="18"/>
      <c r="S380" s="18"/>
      <c r="T380" s="18"/>
      <c r="U380" s="18"/>
      <c r="V380" s="37"/>
    </row>
    <row r="381" ht="15.75" customHeight="1">
      <c r="A381" s="17"/>
      <c r="B381" s="17"/>
      <c r="C381" s="37"/>
      <c r="D381" s="37"/>
      <c r="E381" s="37"/>
      <c r="F381" s="37"/>
      <c r="G381" s="37"/>
      <c r="H381" s="37"/>
      <c r="I381" s="37"/>
      <c r="J381" s="18"/>
      <c r="K381" s="18"/>
      <c r="L381" s="18"/>
      <c r="M381" s="18"/>
      <c r="N381" s="18"/>
      <c r="O381" s="18"/>
      <c r="P381" s="18"/>
      <c r="Q381" s="18"/>
      <c r="R381" s="18"/>
      <c r="S381" s="18"/>
      <c r="T381" s="18"/>
      <c r="U381" s="18"/>
      <c r="V381" s="37"/>
    </row>
    <row r="382" ht="15.75" customHeight="1">
      <c r="A382" s="17"/>
      <c r="B382" s="17"/>
      <c r="C382" s="37"/>
      <c r="D382" s="37"/>
      <c r="E382" s="37"/>
      <c r="F382" s="37"/>
      <c r="G382" s="37"/>
      <c r="H382" s="37"/>
      <c r="I382" s="37"/>
      <c r="J382" s="18"/>
      <c r="K382" s="18"/>
      <c r="L382" s="18"/>
      <c r="M382" s="18"/>
      <c r="N382" s="18"/>
      <c r="O382" s="18"/>
      <c r="P382" s="18"/>
      <c r="Q382" s="18"/>
      <c r="R382" s="18"/>
      <c r="S382" s="18"/>
      <c r="T382" s="18"/>
      <c r="U382" s="18"/>
      <c r="V382" s="37"/>
    </row>
    <row r="383" ht="15.75" customHeight="1">
      <c r="A383" s="37"/>
      <c r="B383" s="37"/>
      <c r="C383" s="37"/>
      <c r="D383" s="37"/>
      <c r="E383" s="37"/>
      <c r="F383" s="37"/>
      <c r="G383" s="37"/>
      <c r="H383" s="37"/>
      <c r="I383" s="37"/>
      <c r="J383" s="18"/>
      <c r="K383" s="18"/>
      <c r="L383" s="18"/>
      <c r="M383" s="18"/>
      <c r="N383" s="18"/>
      <c r="O383" s="18"/>
      <c r="P383" s="18"/>
      <c r="Q383" s="18"/>
      <c r="R383" s="18"/>
      <c r="S383" s="18"/>
      <c r="T383" s="18"/>
      <c r="U383" s="18"/>
      <c r="V383" s="37"/>
    </row>
    <row r="384" ht="15.75" customHeight="1">
      <c r="A384" s="37"/>
      <c r="B384" s="37"/>
      <c r="C384" s="37"/>
      <c r="D384" s="37"/>
      <c r="E384" s="37"/>
      <c r="F384" s="37"/>
      <c r="G384" s="37"/>
      <c r="H384" s="37"/>
      <c r="I384" s="37"/>
      <c r="J384" s="18"/>
      <c r="K384" s="18"/>
      <c r="L384" s="18"/>
      <c r="M384" s="18"/>
      <c r="N384" s="18"/>
      <c r="O384" s="18"/>
      <c r="P384" s="18"/>
      <c r="Q384" s="18"/>
      <c r="R384" s="18"/>
      <c r="S384" s="18"/>
      <c r="T384" s="18"/>
      <c r="U384" s="18"/>
      <c r="V384" s="37"/>
    </row>
    <row r="385" ht="15.75" customHeight="1">
      <c r="A385" s="37"/>
      <c r="B385" s="37"/>
      <c r="C385" s="37"/>
      <c r="D385" s="37"/>
      <c r="E385" s="37"/>
      <c r="F385" s="37"/>
      <c r="G385" s="37"/>
      <c r="H385" s="37"/>
      <c r="I385" s="37"/>
      <c r="J385" s="18"/>
      <c r="K385" s="18"/>
      <c r="L385" s="18"/>
      <c r="M385" s="18"/>
      <c r="N385" s="18"/>
      <c r="O385" s="18"/>
      <c r="P385" s="18"/>
      <c r="Q385" s="18"/>
      <c r="R385" s="18"/>
      <c r="S385" s="18"/>
      <c r="T385" s="18"/>
      <c r="U385" s="18"/>
      <c r="V385" s="37"/>
    </row>
    <row r="386" ht="15.75" customHeight="1">
      <c r="A386" s="37"/>
      <c r="B386" s="37"/>
      <c r="C386" s="37"/>
      <c r="D386" s="37"/>
      <c r="E386" s="37"/>
      <c r="F386" s="37"/>
      <c r="G386" s="37"/>
      <c r="H386" s="37"/>
      <c r="I386" s="37"/>
      <c r="J386" s="18"/>
      <c r="K386" s="18"/>
      <c r="L386" s="18"/>
      <c r="M386" s="18"/>
      <c r="N386" s="18"/>
      <c r="O386" s="18"/>
      <c r="P386" s="18"/>
      <c r="Q386" s="18"/>
      <c r="R386" s="18"/>
      <c r="S386" s="18"/>
      <c r="T386" s="18"/>
      <c r="U386" s="18"/>
      <c r="V386" s="37"/>
    </row>
    <row r="387" ht="15.75" customHeight="1">
      <c r="A387" s="37"/>
      <c r="B387" s="37"/>
      <c r="C387" s="37"/>
      <c r="D387" s="37"/>
      <c r="E387" s="37"/>
      <c r="F387" s="37"/>
      <c r="G387" s="37"/>
      <c r="H387" s="37"/>
      <c r="I387" s="37"/>
      <c r="J387" s="18"/>
      <c r="K387" s="18"/>
      <c r="L387" s="18"/>
      <c r="M387" s="18"/>
      <c r="N387" s="18"/>
      <c r="O387" s="18"/>
      <c r="P387" s="18"/>
      <c r="Q387" s="18"/>
      <c r="R387" s="18"/>
      <c r="S387" s="18"/>
      <c r="T387" s="18"/>
      <c r="U387" s="18"/>
      <c r="V387" s="37"/>
    </row>
    <row r="388" ht="15.75" customHeight="1">
      <c r="A388" s="37"/>
      <c r="B388" s="37"/>
      <c r="C388" s="37"/>
      <c r="D388" s="37"/>
      <c r="E388" s="37"/>
      <c r="F388" s="37"/>
      <c r="G388" s="37"/>
      <c r="H388" s="37"/>
      <c r="I388" s="37"/>
      <c r="J388" s="18"/>
      <c r="K388" s="18"/>
      <c r="L388" s="18"/>
      <c r="M388" s="18"/>
      <c r="N388" s="18"/>
      <c r="O388" s="18"/>
      <c r="P388" s="18"/>
      <c r="Q388" s="18"/>
      <c r="R388" s="18"/>
      <c r="S388" s="18"/>
      <c r="T388" s="18"/>
      <c r="U388" s="18"/>
      <c r="V388" s="37"/>
    </row>
    <row r="389" ht="15.75" customHeight="1">
      <c r="A389" s="37"/>
      <c r="B389" s="37"/>
      <c r="C389" s="37"/>
      <c r="D389" s="37"/>
      <c r="E389" s="37"/>
      <c r="F389" s="37"/>
      <c r="G389" s="37"/>
      <c r="H389" s="37"/>
      <c r="I389" s="37"/>
      <c r="J389" s="18"/>
      <c r="K389" s="18"/>
      <c r="L389" s="18"/>
      <c r="M389" s="18"/>
      <c r="N389" s="18"/>
      <c r="O389" s="18"/>
      <c r="P389" s="18"/>
      <c r="Q389" s="18"/>
      <c r="R389" s="18"/>
      <c r="S389" s="18"/>
      <c r="T389" s="18"/>
      <c r="U389" s="18"/>
      <c r="V389" s="37"/>
    </row>
    <row r="390" ht="15.75" customHeight="1">
      <c r="A390" s="37"/>
      <c r="B390" s="37"/>
      <c r="C390" s="37"/>
      <c r="D390" s="37"/>
      <c r="E390" s="37"/>
      <c r="F390" s="37"/>
      <c r="G390" s="37"/>
      <c r="H390" s="37"/>
      <c r="I390" s="37"/>
      <c r="J390" s="18"/>
      <c r="K390" s="18"/>
      <c r="L390" s="18"/>
      <c r="M390" s="18"/>
      <c r="N390" s="18"/>
      <c r="O390" s="18"/>
      <c r="P390" s="18"/>
      <c r="Q390" s="18"/>
      <c r="R390" s="18"/>
      <c r="S390" s="18"/>
      <c r="T390" s="18"/>
      <c r="U390" s="18"/>
      <c r="V390" s="37"/>
    </row>
    <row r="391" ht="15.75" customHeight="1">
      <c r="A391" s="37"/>
      <c r="B391" s="37"/>
      <c r="C391" s="37"/>
      <c r="D391" s="37"/>
      <c r="E391" s="37"/>
      <c r="F391" s="37"/>
      <c r="G391" s="37"/>
      <c r="H391" s="37"/>
      <c r="I391" s="37"/>
      <c r="J391" s="18"/>
      <c r="K391" s="18"/>
      <c r="L391" s="18"/>
      <c r="M391" s="18"/>
      <c r="N391" s="18"/>
      <c r="O391" s="18"/>
      <c r="P391" s="18"/>
      <c r="Q391" s="18"/>
      <c r="R391" s="18"/>
      <c r="S391" s="18"/>
      <c r="T391" s="18"/>
      <c r="U391" s="18"/>
      <c r="V391" s="37"/>
    </row>
    <row r="392" ht="15.75" customHeight="1">
      <c r="A392" s="37"/>
      <c r="B392" s="37"/>
      <c r="C392" s="37"/>
      <c r="D392" s="37"/>
      <c r="E392" s="37"/>
      <c r="F392" s="37"/>
      <c r="G392" s="37"/>
      <c r="H392" s="37"/>
      <c r="I392" s="37"/>
      <c r="J392" s="18"/>
      <c r="K392" s="18"/>
      <c r="L392" s="18"/>
      <c r="M392" s="18"/>
      <c r="N392" s="18"/>
      <c r="O392" s="18"/>
      <c r="P392" s="18"/>
      <c r="Q392" s="18"/>
      <c r="R392" s="18"/>
      <c r="S392" s="18"/>
      <c r="T392" s="18"/>
      <c r="U392" s="18"/>
      <c r="V392" s="37"/>
    </row>
    <row r="393" ht="15.75" customHeight="1">
      <c r="A393" s="37"/>
      <c r="B393" s="37"/>
      <c r="C393" s="37"/>
      <c r="D393" s="37"/>
      <c r="E393" s="37"/>
      <c r="F393" s="37"/>
      <c r="G393" s="37"/>
      <c r="H393" s="37"/>
      <c r="I393" s="37"/>
      <c r="J393" s="18"/>
      <c r="K393" s="18"/>
      <c r="L393" s="18"/>
      <c r="M393" s="18"/>
      <c r="N393" s="18"/>
      <c r="O393" s="18"/>
      <c r="P393" s="18"/>
      <c r="Q393" s="18"/>
      <c r="R393" s="18"/>
      <c r="S393" s="18"/>
      <c r="T393" s="18"/>
      <c r="U393" s="18"/>
      <c r="V393" s="37"/>
    </row>
    <row r="394" ht="15.75" customHeight="1">
      <c r="A394" s="37"/>
      <c r="B394" s="37"/>
      <c r="C394" s="37"/>
      <c r="D394" s="37"/>
      <c r="E394" s="37"/>
      <c r="F394" s="37"/>
      <c r="G394" s="37"/>
      <c r="H394" s="37"/>
      <c r="I394" s="37"/>
      <c r="J394" s="18"/>
      <c r="K394" s="18"/>
      <c r="L394" s="18"/>
      <c r="M394" s="18"/>
      <c r="N394" s="18"/>
      <c r="O394" s="18"/>
      <c r="P394" s="18"/>
      <c r="Q394" s="18"/>
      <c r="R394" s="18"/>
      <c r="S394" s="18"/>
      <c r="T394" s="18"/>
      <c r="U394" s="18"/>
      <c r="V394" s="37"/>
    </row>
    <row r="395" ht="15.75" customHeight="1">
      <c r="A395" s="37"/>
      <c r="B395" s="37"/>
      <c r="C395" s="37"/>
      <c r="D395" s="37"/>
      <c r="E395" s="37"/>
      <c r="F395" s="37"/>
      <c r="G395" s="37"/>
      <c r="H395" s="37"/>
      <c r="I395" s="37"/>
      <c r="J395" s="18"/>
      <c r="K395" s="18"/>
      <c r="L395" s="18"/>
      <c r="M395" s="18"/>
      <c r="N395" s="18"/>
      <c r="O395" s="18"/>
      <c r="P395" s="18"/>
      <c r="Q395" s="18"/>
      <c r="R395" s="18"/>
      <c r="S395" s="18"/>
      <c r="T395" s="18"/>
      <c r="U395" s="18"/>
      <c r="V395" s="37"/>
    </row>
    <row r="396" ht="15.75" customHeight="1">
      <c r="A396" s="37"/>
      <c r="B396" s="37"/>
      <c r="C396" s="37"/>
      <c r="D396" s="37"/>
      <c r="E396" s="37"/>
      <c r="F396" s="37"/>
      <c r="G396" s="37"/>
      <c r="H396" s="37"/>
      <c r="I396" s="37"/>
      <c r="J396" s="18"/>
      <c r="K396" s="18"/>
      <c r="L396" s="18"/>
      <c r="M396" s="18"/>
      <c r="N396" s="18"/>
      <c r="O396" s="18"/>
      <c r="P396" s="18"/>
      <c r="Q396" s="18"/>
      <c r="R396" s="18"/>
      <c r="S396" s="18"/>
      <c r="T396" s="18"/>
      <c r="U396" s="18"/>
      <c r="V396" s="37"/>
    </row>
    <row r="397" ht="15.75" customHeight="1">
      <c r="A397" s="37"/>
      <c r="B397" s="37"/>
      <c r="C397" s="37"/>
      <c r="D397" s="37"/>
      <c r="E397" s="37"/>
      <c r="F397" s="37"/>
      <c r="G397" s="37"/>
      <c r="H397" s="37"/>
      <c r="I397" s="37"/>
      <c r="J397" s="18"/>
      <c r="K397" s="18"/>
      <c r="L397" s="18"/>
      <c r="M397" s="18"/>
      <c r="N397" s="18"/>
      <c r="O397" s="18"/>
      <c r="P397" s="18"/>
      <c r="Q397" s="18"/>
      <c r="R397" s="18"/>
      <c r="S397" s="18"/>
      <c r="T397" s="18"/>
      <c r="U397" s="18"/>
      <c r="V397" s="37"/>
    </row>
    <row r="398" ht="15.75" customHeight="1">
      <c r="A398" s="37"/>
      <c r="B398" s="37"/>
      <c r="C398" s="37"/>
      <c r="D398" s="37"/>
      <c r="E398" s="37"/>
      <c r="F398" s="37"/>
      <c r="G398" s="37"/>
      <c r="H398" s="37"/>
      <c r="I398" s="37"/>
      <c r="J398" s="18"/>
      <c r="K398" s="18"/>
      <c r="L398" s="18"/>
      <c r="M398" s="18"/>
      <c r="N398" s="18"/>
      <c r="O398" s="18"/>
      <c r="P398" s="18"/>
      <c r="Q398" s="18"/>
      <c r="R398" s="18"/>
      <c r="S398" s="18"/>
      <c r="T398" s="18"/>
      <c r="U398" s="18"/>
      <c r="V398" s="37"/>
    </row>
    <row r="399" ht="15.75" customHeight="1">
      <c r="A399" s="37"/>
      <c r="B399" s="37"/>
      <c r="C399" s="37"/>
      <c r="D399" s="37"/>
      <c r="E399" s="37"/>
      <c r="F399" s="37"/>
      <c r="G399" s="37"/>
      <c r="H399" s="37"/>
      <c r="I399" s="37"/>
      <c r="J399" s="18"/>
      <c r="K399" s="18"/>
      <c r="L399" s="18"/>
      <c r="M399" s="18"/>
      <c r="N399" s="18"/>
      <c r="O399" s="18"/>
      <c r="P399" s="18"/>
      <c r="Q399" s="18"/>
      <c r="R399" s="18"/>
      <c r="S399" s="18"/>
      <c r="T399" s="18"/>
      <c r="U399" s="18"/>
      <c r="V399" s="37"/>
    </row>
    <row r="400" ht="15.75" customHeight="1">
      <c r="A400" s="37"/>
      <c r="B400" s="37"/>
      <c r="C400" s="37"/>
      <c r="D400" s="37"/>
      <c r="E400" s="37"/>
      <c r="F400" s="37"/>
      <c r="G400" s="37"/>
      <c r="H400" s="37"/>
      <c r="I400" s="37"/>
      <c r="J400" s="18"/>
      <c r="K400" s="18"/>
      <c r="L400" s="18"/>
      <c r="M400" s="18"/>
      <c r="N400" s="18"/>
      <c r="O400" s="18"/>
      <c r="P400" s="18"/>
      <c r="Q400" s="18"/>
      <c r="R400" s="18"/>
      <c r="S400" s="18"/>
      <c r="T400" s="18"/>
      <c r="U400" s="18"/>
      <c r="V400" s="37"/>
    </row>
    <row r="401" ht="15.75" customHeight="1">
      <c r="A401" s="37"/>
      <c r="B401" s="37"/>
      <c r="C401" s="37"/>
      <c r="D401" s="37"/>
      <c r="E401" s="37"/>
      <c r="F401" s="37"/>
      <c r="G401" s="37"/>
      <c r="H401" s="37"/>
      <c r="I401" s="37"/>
      <c r="J401" s="18"/>
      <c r="K401" s="18"/>
      <c r="L401" s="18"/>
      <c r="M401" s="18"/>
      <c r="N401" s="18"/>
      <c r="O401" s="18"/>
      <c r="P401" s="18"/>
      <c r="Q401" s="18"/>
      <c r="R401" s="18"/>
      <c r="S401" s="18"/>
      <c r="T401" s="18"/>
      <c r="U401" s="18"/>
      <c r="V401" s="37"/>
    </row>
    <row r="402" ht="15.75" customHeight="1">
      <c r="A402" s="37"/>
      <c r="B402" s="37"/>
      <c r="C402" s="37"/>
      <c r="D402" s="37"/>
      <c r="E402" s="37"/>
      <c r="F402" s="37"/>
      <c r="G402" s="37"/>
      <c r="H402" s="37"/>
      <c r="I402" s="37"/>
      <c r="J402" s="18"/>
      <c r="K402" s="18"/>
      <c r="L402" s="18"/>
      <c r="M402" s="18"/>
      <c r="N402" s="18"/>
      <c r="O402" s="18"/>
      <c r="P402" s="18"/>
      <c r="Q402" s="18"/>
      <c r="R402" s="18"/>
      <c r="S402" s="18"/>
      <c r="T402" s="18"/>
      <c r="U402" s="18"/>
      <c r="V402" s="37"/>
    </row>
    <row r="403" ht="15.75" customHeight="1">
      <c r="A403" s="37"/>
      <c r="B403" s="37"/>
      <c r="C403" s="37"/>
      <c r="D403" s="37"/>
      <c r="E403" s="37"/>
      <c r="F403" s="37"/>
      <c r="G403" s="37"/>
      <c r="H403" s="37"/>
      <c r="I403" s="37"/>
      <c r="J403" s="18"/>
      <c r="K403" s="18"/>
      <c r="L403" s="18"/>
      <c r="M403" s="18"/>
      <c r="N403" s="18"/>
      <c r="O403" s="18"/>
      <c r="P403" s="18"/>
      <c r="Q403" s="18"/>
      <c r="R403" s="18"/>
      <c r="S403" s="18"/>
      <c r="T403" s="18"/>
      <c r="U403" s="18"/>
      <c r="V403" s="37"/>
    </row>
    <row r="404" ht="15.75" customHeight="1">
      <c r="A404" s="37"/>
      <c r="B404" s="37"/>
      <c r="C404" s="37"/>
      <c r="D404" s="37"/>
      <c r="E404" s="37"/>
      <c r="F404" s="37"/>
      <c r="G404" s="37"/>
      <c r="H404" s="37"/>
      <c r="I404" s="37"/>
      <c r="J404" s="18"/>
      <c r="K404" s="18"/>
      <c r="L404" s="18"/>
      <c r="M404" s="18"/>
      <c r="N404" s="18"/>
      <c r="O404" s="18"/>
      <c r="P404" s="18"/>
      <c r="Q404" s="18"/>
      <c r="R404" s="18"/>
      <c r="S404" s="18"/>
      <c r="T404" s="18"/>
      <c r="U404" s="18"/>
      <c r="V404" s="37"/>
    </row>
    <row r="405" ht="15.75" customHeight="1">
      <c r="A405" s="37"/>
      <c r="B405" s="37"/>
      <c r="C405" s="37"/>
      <c r="D405" s="37"/>
      <c r="E405" s="37"/>
      <c r="F405" s="37"/>
      <c r="G405" s="37"/>
      <c r="H405" s="37"/>
      <c r="I405" s="37"/>
      <c r="J405" s="18"/>
      <c r="K405" s="18"/>
      <c r="L405" s="18"/>
      <c r="M405" s="18"/>
      <c r="N405" s="18"/>
      <c r="O405" s="18"/>
      <c r="P405" s="18"/>
      <c r="Q405" s="18"/>
      <c r="R405" s="18"/>
      <c r="S405" s="18"/>
      <c r="T405" s="18"/>
      <c r="U405" s="18"/>
      <c r="V405" s="37"/>
    </row>
    <row r="406" ht="15.75" customHeight="1">
      <c r="A406" s="37"/>
      <c r="B406" s="37"/>
      <c r="C406" s="37"/>
      <c r="D406" s="37"/>
      <c r="E406" s="37"/>
      <c r="F406" s="37"/>
      <c r="G406" s="37"/>
      <c r="H406" s="37"/>
      <c r="I406" s="37"/>
      <c r="J406" s="18"/>
      <c r="K406" s="18"/>
      <c r="L406" s="18"/>
      <c r="M406" s="18"/>
      <c r="N406" s="18"/>
      <c r="O406" s="18"/>
      <c r="P406" s="18"/>
      <c r="Q406" s="18"/>
      <c r="R406" s="18"/>
      <c r="S406" s="18"/>
      <c r="T406" s="18"/>
      <c r="U406" s="18"/>
      <c r="V406" s="37"/>
    </row>
    <row r="407" ht="15.75" customHeight="1">
      <c r="A407" s="37"/>
      <c r="B407" s="37"/>
      <c r="C407" s="37"/>
      <c r="D407" s="37"/>
      <c r="E407" s="37"/>
      <c r="F407" s="37"/>
      <c r="G407" s="37"/>
      <c r="H407" s="37"/>
      <c r="I407" s="37"/>
      <c r="J407" s="18"/>
      <c r="K407" s="18"/>
      <c r="L407" s="18"/>
      <c r="M407" s="18"/>
      <c r="N407" s="18"/>
      <c r="O407" s="18"/>
      <c r="P407" s="18"/>
      <c r="Q407" s="18"/>
      <c r="R407" s="18"/>
      <c r="S407" s="18"/>
      <c r="T407" s="18"/>
      <c r="U407" s="18"/>
      <c r="V407" s="37"/>
    </row>
    <row r="408" ht="15.75" customHeight="1">
      <c r="A408" s="37"/>
      <c r="B408" s="37"/>
      <c r="C408" s="37"/>
      <c r="D408" s="37"/>
      <c r="E408" s="37"/>
      <c r="F408" s="37"/>
      <c r="G408" s="37"/>
      <c r="H408" s="37"/>
      <c r="I408" s="37"/>
      <c r="J408" s="18"/>
      <c r="K408" s="18"/>
      <c r="L408" s="18"/>
      <c r="M408" s="18"/>
      <c r="N408" s="18"/>
      <c r="O408" s="18"/>
      <c r="P408" s="18"/>
      <c r="Q408" s="18"/>
      <c r="R408" s="18"/>
      <c r="S408" s="18"/>
      <c r="T408" s="18"/>
      <c r="U408" s="18"/>
      <c r="V408" s="37"/>
    </row>
    <row r="409" ht="15.75" customHeight="1">
      <c r="A409" s="37"/>
      <c r="B409" s="37"/>
      <c r="C409" s="37"/>
      <c r="D409" s="37"/>
      <c r="E409" s="37"/>
      <c r="F409" s="37"/>
      <c r="G409" s="37"/>
      <c r="H409" s="37"/>
      <c r="I409" s="37"/>
      <c r="J409" s="18"/>
      <c r="K409" s="18"/>
      <c r="L409" s="18"/>
      <c r="M409" s="18"/>
      <c r="N409" s="18"/>
      <c r="O409" s="18"/>
      <c r="P409" s="18"/>
      <c r="Q409" s="18"/>
      <c r="R409" s="18"/>
      <c r="S409" s="18"/>
      <c r="T409" s="18"/>
      <c r="U409" s="18"/>
      <c r="V409" s="37"/>
    </row>
    <row r="410" ht="15.75" customHeight="1">
      <c r="A410" s="37"/>
      <c r="B410" s="37"/>
      <c r="C410" s="37"/>
      <c r="D410" s="37"/>
      <c r="E410" s="37"/>
      <c r="F410" s="37"/>
      <c r="G410" s="37"/>
      <c r="H410" s="37"/>
      <c r="I410" s="37"/>
      <c r="J410" s="18"/>
      <c r="K410" s="18"/>
      <c r="L410" s="18"/>
      <c r="M410" s="18"/>
      <c r="N410" s="18"/>
      <c r="O410" s="18"/>
      <c r="P410" s="18"/>
      <c r="Q410" s="18"/>
      <c r="R410" s="18"/>
      <c r="S410" s="18"/>
      <c r="T410" s="18"/>
      <c r="U410" s="18"/>
      <c r="V410" s="37"/>
    </row>
    <row r="411" ht="15.75" customHeight="1">
      <c r="A411" s="37"/>
      <c r="B411" s="37"/>
      <c r="C411" s="37"/>
      <c r="D411" s="37"/>
      <c r="E411" s="37"/>
      <c r="F411" s="37"/>
      <c r="G411" s="37"/>
      <c r="H411" s="37"/>
      <c r="I411" s="37"/>
      <c r="J411" s="18"/>
      <c r="K411" s="18"/>
      <c r="L411" s="18"/>
      <c r="M411" s="18"/>
      <c r="N411" s="18"/>
      <c r="O411" s="18"/>
      <c r="P411" s="18"/>
      <c r="Q411" s="18"/>
      <c r="R411" s="18"/>
      <c r="S411" s="18"/>
      <c r="T411" s="18"/>
      <c r="U411" s="18"/>
      <c r="V411" s="37"/>
    </row>
    <row r="412" ht="15.75" customHeight="1">
      <c r="A412" s="37"/>
      <c r="B412" s="37"/>
      <c r="C412" s="37"/>
      <c r="D412" s="37"/>
      <c r="E412" s="37"/>
      <c r="F412" s="37"/>
      <c r="G412" s="37"/>
      <c r="H412" s="37"/>
      <c r="I412" s="37"/>
      <c r="J412" s="18"/>
      <c r="K412" s="18"/>
      <c r="L412" s="18"/>
      <c r="M412" s="18"/>
      <c r="N412" s="18"/>
      <c r="O412" s="18"/>
      <c r="P412" s="18"/>
      <c r="Q412" s="18"/>
      <c r="R412" s="18"/>
      <c r="S412" s="18"/>
      <c r="T412" s="18"/>
      <c r="U412" s="18"/>
      <c r="V412" s="37"/>
    </row>
    <row r="413" ht="15.75" customHeight="1">
      <c r="A413" s="37"/>
      <c r="B413" s="37"/>
      <c r="C413" s="37"/>
      <c r="D413" s="37"/>
      <c r="E413" s="37"/>
      <c r="F413" s="37"/>
      <c r="G413" s="37"/>
      <c r="H413" s="37"/>
      <c r="I413" s="37"/>
      <c r="J413" s="18"/>
      <c r="K413" s="18"/>
      <c r="L413" s="18"/>
      <c r="M413" s="18"/>
      <c r="N413" s="18"/>
      <c r="O413" s="18"/>
      <c r="P413" s="18"/>
      <c r="Q413" s="18"/>
      <c r="R413" s="18"/>
      <c r="S413" s="18"/>
      <c r="T413" s="18"/>
      <c r="U413" s="18"/>
      <c r="V413" s="37"/>
    </row>
    <row r="414" ht="15.75" customHeight="1">
      <c r="A414" s="37"/>
      <c r="B414" s="37"/>
      <c r="C414" s="37"/>
      <c r="D414" s="37"/>
      <c r="E414" s="37"/>
      <c r="F414" s="37"/>
      <c r="G414" s="37"/>
      <c r="H414" s="37"/>
      <c r="I414" s="37"/>
      <c r="J414" s="18"/>
      <c r="K414" s="18"/>
      <c r="L414" s="18"/>
      <c r="M414" s="18"/>
      <c r="N414" s="18"/>
      <c r="O414" s="18"/>
      <c r="P414" s="18"/>
      <c r="Q414" s="18"/>
      <c r="R414" s="18"/>
      <c r="S414" s="18"/>
      <c r="T414" s="18"/>
      <c r="U414" s="18"/>
      <c r="V414" s="37"/>
    </row>
    <row r="415" ht="15.75" customHeight="1">
      <c r="A415" s="37"/>
      <c r="B415" s="37"/>
      <c r="C415" s="37"/>
      <c r="D415" s="37"/>
      <c r="E415" s="37"/>
      <c r="F415" s="37"/>
      <c r="G415" s="37"/>
      <c r="H415" s="37"/>
      <c r="I415" s="37"/>
      <c r="J415" s="18"/>
      <c r="K415" s="18"/>
      <c r="L415" s="18"/>
      <c r="M415" s="18"/>
      <c r="N415" s="18"/>
      <c r="O415" s="18"/>
      <c r="P415" s="18"/>
      <c r="Q415" s="18"/>
      <c r="R415" s="18"/>
      <c r="S415" s="18"/>
      <c r="T415" s="18"/>
      <c r="U415" s="18"/>
      <c r="V415" s="37"/>
    </row>
    <row r="416" ht="15.75" customHeight="1">
      <c r="A416" s="37"/>
      <c r="B416" s="37"/>
      <c r="C416" s="37"/>
      <c r="D416" s="37"/>
      <c r="E416" s="37"/>
      <c r="F416" s="37"/>
      <c r="G416" s="37"/>
      <c r="H416" s="37"/>
      <c r="I416" s="37"/>
      <c r="J416" s="18"/>
      <c r="K416" s="18"/>
      <c r="L416" s="18"/>
      <c r="M416" s="18"/>
      <c r="N416" s="18"/>
      <c r="O416" s="18"/>
      <c r="P416" s="18"/>
      <c r="Q416" s="18"/>
      <c r="R416" s="18"/>
      <c r="S416" s="18"/>
      <c r="T416" s="18"/>
      <c r="U416" s="18"/>
      <c r="V416" s="37"/>
    </row>
    <row r="417" ht="15.75" customHeight="1">
      <c r="A417" s="37"/>
      <c r="B417" s="37"/>
      <c r="C417" s="37"/>
      <c r="D417" s="37"/>
      <c r="E417" s="37"/>
      <c r="F417" s="37"/>
      <c r="G417" s="37"/>
      <c r="H417" s="37"/>
      <c r="I417" s="37"/>
      <c r="J417" s="18"/>
      <c r="K417" s="18"/>
      <c r="L417" s="18"/>
      <c r="M417" s="18"/>
      <c r="N417" s="18"/>
      <c r="O417" s="18"/>
      <c r="P417" s="18"/>
      <c r="Q417" s="18"/>
      <c r="R417" s="18"/>
      <c r="S417" s="18"/>
      <c r="T417" s="18"/>
      <c r="U417" s="18"/>
      <c r="V417" s="37"/>
    </row>
    <row r="418" ht="15.75" customHeight="1">
      <c r="A418" s="37"/>
      <c r="B418" s="37"/>
      <c r="C418" s="37"/>
      <c r="D418" s="37"/>
      <c r="E418" s="37"/>
      <c r="F418" s="37"/>
      <c r="G418" s="37"/>
      <c r="H418" s="37"/>
      <c r="I418" s="37"/>
      <c r="J418" s="18"/>
      <c r="K418" s="18"/>
      <c r="L418" s="18"/>
      <c r="M418" s="18"/>
      <c r="N418" s="18"/>
      <c r="O418" s="18"/>
      <c r="P418" s="18"/>
      <c r="Q418" s="18"/>
      <c r="R418" s="18"/>
      <c r="S418" s="18"/>
      <c r="T418" s="18"/>
      <c r="U418" s="18"/>
      <c r="V418" s="37"/>
    </row>
    <row r="419" ht="15.75" customHeight="1">
      <c r="A419" s="37"/>
      <c r="B419" s="37"/>
      <c r="C419" s="37"/>
      <c r="D419" s="37"/>
      <c r="E419" s="37"/>
      <c r="F419" s="37"/>
      <c r="G419" s="37"/>
      <c r="H419" s="37"/>
      <c r="I419" s="37"/>
      <c r="J419" s="18"/>
      <c r="K419" s="18"/>
      <c r="L419" s="18"/>
      <c r="M419" s="18"/>
      <c r="N419" s="18"/>
      <c r="O419" s="18"/>
      <c r="P419" s="18"/>
      <c r="Q419" s="18"/>
      <c r="R419" s="18"/>
      <c r="S419" s="18"/>
      <c r="T419" s="18"/>
      <c r="U419" s="18"/>
      <c r="V419" s="37"/>
    </row>
    <row r="420" ht="15.75" customHeight="1">
      <c r="A420" s="37"/>
      <c r="B420" s="37"/>
      <c r="C420" s="37"/>
      <c r="D420" s="37"/>
      <c r="E420" s="37"/>
      <c r="F420" s="37"/>
      <c r="G420" s="37"/>
      <c r="H420" s="37"/>
      <c r="I420" s="37"/>
      <c r="J420" s="18"/>
      <c r="K420" s="18"/>
      <c r="L420" s="18"/>
      <c r="M420" s="18"/>
      <c r="N420" s="18"/>
      <c r="O420" s="18"/>
      <c r="P420" s="18"/>
      <c r="Q420" s="18"/>
      <c r="R420" s="18"/>
      <c r="S420" s="18"/>
      <c r="T420" s="18"/>
      <c r="U420" s="18"/>
      <c r="V420" s="37"/>
    </row>
    <row r="421" ht="15.75" customHeight="1">
      <c r="A421" s="37"/>
      <c r="B421" s="37"/>
      <c r="C421" s="37"/>
      <c r="D421" s="37"/>
      <c r="E421" s="37"/>
      <c r="F421" s="37"/>
      <c r="G421" s="37"/>
      <c r="H421" s="37"/>
      <c r="I421" s="37"/>
      <c r="J421" s="18"/>
      <c r="K421" s="18"/>
      <c r="L421" s="18"/>
      <c r="M421" s="18"/>
      <c r="N421" s="18"/>
      <c r="O421" s="18"/>
      <c r="P421" s="18"/>
      <c r="Q421" s="18"/>
      <c r="R421" s="18"/>
      <c r="S421" s="18"/>
      <c r="T421" s="18"/>
      <c r="U421" s="18"/>
      <c r="V421" s="37"/>
    </row>
    <row r="422" ht="15.75" customHeight="1">
      <c r="A422" s="37"/>
      <c r="B422" s="37"/>
      <c r="C422" s="37"/>
      <c r="D422" s="37"/>
      <c r="E422" s="37"/>
      <c r="F422" s="37"/>
      <c r="G422" s="37"/>
      <c r="H422" s="37"/>
      <c r="I422" s="37"/>
      <c r="J422" s="18"/>
      <c r="K422" s="18"/>
      <c r="L422" s="18"/>
      <c r="M422" s="18"/>
      <c r="N422" s="18"/>
      <c r="O422" s="18"/>
      <c r="P422" s="18"/>
      <c r="Q422" s="18"/>
      <c r="R422" s="18"/>
      <c r="S422" s="18"/>
      <c r="T422" s="18"/>
      <c r="U422" s="18"/>
      <c r="V422" s="37"/>
    </row>
    <row r="423" ht="15.75" customHeight="1">
      <c r="A423" s="37"/>
      <c r="B423" s="37"/>
      <c r="C423" s="37"/>
      <c r="D423" s="37"/>
      <c r="E423" s="37"/>
      <c r="F423" s="37"/>
      <c r="G423" s="37"/>
      <c r="H423" s="37"/>
      <c r="I423" s="37"/>
      <c r="J423" s="18"/>
      <c r="K423" s="18"/>
      <c r="L423" s="18"/>
      <c r="M423" s="18"/>
      <c r="N423" s="18"/>
      <c r="O423" s="18"/>
      <c r="P423" s="18"/>
      <c r="Q423" s="18"/>
      <c r="R423" s="18"/>
      <c r="S423" s="18"/>
      <c r="T423" s="18"/>
      <c r="U423" s="18"/>
      <c r="V423" s="37"/>
    </row>
    <row r="424" ht="15.75" customHeight="1">
      <c r="A424" s="37"/>
      <c r="B424" s="37"/>
      <c r="C424" s="37"/>
      <c r="D424" s="37"/>
      <c r="E424" s="37"/>
      <c r="F424" s="37"/>
      <c r="G424" s="37"/>
      <c r="H424" s="37"/>
      <c r="I424" s="37"/>
      <c r="J424" s="18"/>
      <c r="K424" s="18"/>
      <c r="L424" s="18"/>
      <c r="M424" s="18"/>
      <c r="N424" s="18"/>
      <c r="O424" s="18"/>
      <c r="P424" s="18"/>
      <c r="Q424" s="18"/>
      <c r="R424" s="18"/>
      <c r="S424" s="18"/>
      <c r="T424" s="18"/>
      <c r="U424" s="18"/>
      <c r="V424" s="37"/>
    </row>
    <row r="425" ht="15.75" customHeight="1">
      <c r="A425" s="37"/>
      <c r="B425" s="37"/>
      <c r="C425" s="37"/>
      <c r="D425" s="37"/>
      <c r="E425" s="37"/>
      <c r="F425" s="37"/>
      <c r="G425" s="37"/>
      <c r="H425" s="37"/>
      <c r="I425" s="37"/>
      <c r="J425" s="18"/>
      <c r="K425" s="18"/>
      <c r="L425" s="18"/>
      <c r="M425" s="18"/>
      <c r="N425" s="18"/>
      <c r="O425" s="18"/>
      <c r="P425" s="18"/>
      <c r="Q425" s="18"/>
      <c r="R425" s="18"/>
      <c r="S425" s="18"/>
      <c r="T425" s="18"/>
      <c r="U425" s="18"/>
      <c r="V425" s="37"/>
    </row>
    <row r="426" ht="15.75" customHeight="1">
      <c r="A426" s="37"/>
      <c r="B426" s="37"/>
      <c r="C426" s="37"/>
      <c r="D426" s="37"/>
      <c r="E426" s="37"/>
      <c r="F426" s="37"/>
      <c r="G426" s="37"/>
      <c r="H426" s="37"/>
      <c r="I426" s="37"/>
      <c r="J426" s="18"/>
      <c r="K426" s="18"/>
      <c r="L426" s="18"/>
      <c r="M426" s="18"/>
      <c r="N426" s="18"/>
      <c r="O426" s="18"/>
      <c r="P426" s="18"/>
      <c r="Q426" s="18"/>
      <c r="R426" s="18"/>
      <c r="S426" s="18"/>
      <c r="T426" s="18"/>
      <c r="U426" s="18"/>
      <c r="V426" s="37"/>
    </row>
    <row r="427" ht="15.75" customHeight="1">
      <c r="A427" s="37"/>
      <c r="B427" s="37"/>
      <c r="C427" s="37"/>
      <c r="D427" s="37"/>
      <c r="E427" s="37"/>
      <c r="F427" s="37"/>
      <c r="G427" s="37"/>
      <c r="H427" s="37"/>
      <c r="I427" s="37"/>
      <c r="J427" s="18"/>
      <c r="K427" s="18"/>
      <c r="L427" s="18"/>
      <c r="M427" s="18"/>
      <c r="N427" s="18"/>
      <c r="O427" s="18"/>
      <c r="P427" s="18"/>
      <c r="Q427" s="18"/>
      <c r="R427" s="18"/>
      <c r="S427" s="18"/>
      <c r="T427" s="18"/>
      <c r="U427" s="18"/>
      <c r="V427" s="37"/>
    </row>
    <row r="428" ht="15.75" customHeight="1">
      <c r="A428" s="37"/>
      <c r="B428" s="37"/>
      <c r="C428" s="37"/>
      <c r="D428" s="37"/>
      <c r="E428" s="37"/>
      <c r="F428" s="37"/>
      <c r="G428" s="37"/>
      <c r="H428" s="37"/>
      <c r="I428" s="37"/>
      <c r="J428" s="18"/>
      <c r="K428" s="18"/>
      <c r="L428" s="18"/>
      <c r="M428" s="18"/>
      <c r="N428" s="18"/>
      <c r="O428" s="18"/>
      <c r="P428" s="18"/>
      <c r="Q428" s="18"/>
      <c r="R428" s="18"/>
      <c r="S428" s="18"/>
      <c r="T428" s="18"/>
      <c r="U428" s="18"/>
      <c r="V428" s="37"/>
    </row>
    <row r="429" ht="15.75" customHeight="1">
      <c r="A429" s="37"/>
      <c r="B429" s="37"/>
      <c r="C429" s="37"/>
      <c r="D429" s="37"/>
      <c r="E429" s="37"/>
      <c r="F429" s="37"/>
      <c r="G429" s="37"/>
      <c r="H429" s="37"/>
      <c r="I429" s="37"/>
      <c r="J429" s="18"/>
      <c r="K429" s="18"/>
      <c r="L429" s="18"/>
      <c r="M429" s="18"/>
      <c r="N429" s="18"/>
      <c r="O429" s="18"/>
      <c r="P429" s="18"/>
      <c r="Q429" s="18"/>
      <c r="R429" s="18"/>
      <c r="S429" s="18"/>
      <c r="T429" s="18"/>
      <c r="U429" s="18"/>
      <c r="V429" s="37"/>
    </row>
    <row r="430" ht="15.75" customHeight="1">
      <c r="A430" s="37"/>
      <c r="B430" s="37"/>
      <c r="C430" s="37"/>
      <c r="D430" s="37"/>
      <c r="E430" s="37"/>
      <c r="F430" s="37"/>
      <c r="G430" s="37"/>
      <c r="H430" s="37"/>
      <c r="I430" s="37"/>
      <c r="J430" s="18"/>
      <c r="K430" s="18"/>
      <c r="L430" s="18"/>
      <c r="M430" s="18"/>
      <c r="N430" s="18"/>
      <c r="O430" s="18"/>
      <c r="P430" s="18"/>
      <c r="Q430" s="18"/>
      <c r="R430" s="18"/>
      <c r="S430" s="18"/>
      <c r="T430" s="18"/>
      <c r="U430" s="18"/>
      <c r="V430" s="37"/>
    </row>
    <row r="431" ht="15.75" customHeight="1">
      <c r="A431" s="37"/>
      <c r="B431" s="37"/>
      <c r="C431" s="37"/>
      <c r="D431" s="37"/>
      <c r="E431" s="37"/>
      <c r="F431" s="37"/>
      <c r="G431" s="37"/>
      <c r="H431" s="37"/>
      <c r="I431" s="37"/>
      <c r="J431" s="18"/>
      <c r="K431" s="18"/>
      <c r="L431" s="18"/>
      <c r="M431" s="18"/>
      <c r="N431" s="18"/>
      <c r="O431" s="18"/>
      <c r="P431" s="18"/>
      <c r="Q431" s="18"/>
      <c r="R431" s="18"/>
      <c r="S431" s="18"/>
      <c r="T431" s="18"/>
      <c r="U431" s="18"/>
      <c r="V431" s="37"/>
    </row>
    <row r="432" ht="15.75" customHeight="1">
      <c r="A432" s="37"/>
      <c r="B432" s="37"/>
      <c r="C432" s="37"/>
      <c r="D432" s="37"/>
      <c r="E432" s="37"/>
      <c r="F432" s="37"/>
      <c r="G432" s="37"/>
      <c r="H432" s="37"/>
      <c r="I432" s="37"/>
      <c r="J432" s="18"/>
      <c r="K432" s="18"/>
      <c r="L432" s="18"/>
      <c r="M432" s="18"/>
      <c r="N432" s="18"/>
      <c r="O432" s="18"/>
      <c r="P432" s="18"/>
      <c r="Q432" s="18"/>
      <c r="R432" s="18"/>
      <c r="S432" s="18"/>
      <c r="T432" s="18"/>
      <c r="U432" s="18"/>
      <c r="V432" s="37"/>
    </row>
    <row r="433" ht="15.75" customHeight="1">
      <c r="A433" s="37"/>
      <c r="B433" s="37"/>
      <c r="C433" s="37"/>
      <c r="D433" s="37"/>
      <c r="E433" s="37"/>
      <c r="F433" s="37"/>
      <c r="G433" s="37"/>
      <c r="H433" s="37"/>
      <c r="I433" s="37"/>
      <c r="J433" s="18"/>
      <c r="K433" s="18"/>
      <c r="L433" s="18"/>
      <c r="M433" s="18"/>
      <c r="N433" s="18"/>
      <c r="O433" s="18"/>
      <c r="P433" s="18"/>
      <c r="Q433" s="18"/>
      <c r="R433" s="18"/>
      <c r="S433" s="18"/>
      <c r="T433" s="18"/>
      <c r="U433" s="18"/>
      <c r="V433" s="37"/>
    </row>
    <row r="434" ht="15.75" customHeight="1">
      <c r="A434" s="37"/>
      <c r="B434" s="37"/>
      <c r="C434" s="37"/>
      <c r="D434" s="37"/>
      <c r="E434" s="37"/>
      <c r="F434" s="37"/>
      <c r="G434" s="37"/>
      <c r="H434" s="37"/>
      <c r="I434" s="37"/>
      <c r="J434" s="18"/>
      <c r="K434" s="18"/>
      <c r="L434" s="18"/>
      <c r="M434" s="18"/>
      <c r="N434" s="18"/>
      <c r="O434" s="18"/>
      <c r="P434" s="18"/>
      <c r="Q434" s="18"/>
      <c r="R434" s="18"/>
      <c r="S434" s="18"/>
      <c r="T434" s="18"/>
      <c r="U434" s="18"/>
      <c r="V434" s="37"/>
    </row>
    <row r="435" ht="15.75" customHeight="1">
      <c r="A435" s="37"/>
      <c r="B435" s="37"/>
      <c r="C435" s="37"/>
      <c r="D435" s="37"/>
      <c r="E435" s="37"/>
      <c r="F435" s="37"/>
      <c r="G435" s="37"/>
      <c r="H435" s="37"/>
      <c r="I435" s="37"/>
      <c r="J435" s="18"/>
      <c r="K435" s="18"/>
      <c r="L435" s="18"/>
      <c r="M435" s="18"/>
      <c r="N435" s="18"/>
      <c r="O435" s="18"/>
      <c r="P435" s="18"/>
      <c r="Q435" s="18"/>
      <c r="R435" s="18"/>
      <c r="S435" s="18"/>
      <c r="T435" s="18"/>
      <c r="U435" s="18"/>
      <c r="V435" s="37"/>
    </row>
    <row r="436" ht="15.75" customHeight="1">
      <c r="A436" s="37"/>
      <c r="B436" s="37"/>
      <c r="C436" s="37"/>
      <c r="D436" s="37"/>
      <c r="E436" s="37"/>
      <c r="F436" s="37"/>
      <c r="G436" s="37"/>
      <c r="H436" s="37"/>
      <c r="I436" s="37"/>
      <c r="J436" s="18"/>
      <c r="K436" s="18"/>
      <c r="L436" s="18"/>
      <c r="M436" s="18"/>
      <c r="N436" s="18"/>
      <c r="O436" s="18"/>
      <c r="P436" s="18"/>
      <c r="Q436" s="18"/>
      <c r="R436" s="18"/>
      <c r="S436" s="18"/>
      <c r="T436" s="18"/>
      <c r="U436" s="18"/>
      <c r="V436" s="37"/>
    </row>
    <row r="437" ht="15.75" customHeight="1">
      <c r="A437" s="37"/>
      <c r="B437" s="37"/>
      <c r="C437" s="37"/>
      <c r="D437" s="37"/>
      <c r="E437" s="37"/>
      <c r="F437" s="37"/>
      <c r="G437" s="37"/>
      <c r="H437" s="37"/>
      <c r="I437" s="37"/>
      <c r="J437" s="18"/>
      <c r="K437" s="18"/>
      <c r="L437" s="18"/>
      <c r="M437" s="18"/>
      <c r="N437" s="18"/>
      <c r="O437" s="18"/>
      <c r="P437" s="18"/>
      <c r="Q437" s="18"/>
      <c r="R437" s="18"/>
      <c r="S437" s="18"/>
      <c r="T437" s="18"/>
      <c r="U437" s="18"/>
      <c r="V437" s="37"/>
    </row>
    <row r="438" ht="15.75" customHeight="1">
      <c r="A438" s="37"/>
      <c r="B438" s="37"/>
      <c r="C438" s="37"/>
      <c r="D438" s="37"/>
      <c r="E438" s="37"/>
      <c r="F438" s="37"/>
      <c r="G438" s="37"/>
      <c r="H438" s="37"/>
      <c r="I438" s="37"/>
      <c r="J438" s="18"/>
      <c r="K438" s="18"/>
      <c r="L438" s="18"/>
      <c r="M438" s="18"/>
      <c r="N438" s="18"/>
      <c r="O438" s="18"/>
      <c r="P438" s="18"/>
      <c r="Q438" s="18"/>
      <c r="R438" s="18"/>
      <c r="S438" s="18"/>
      <c r="T438" s="18"/>
      <c r="U438" s="18"/>
      <c r="V438" s="37"/>
    </row>
    <row r="439" ht="15.75" customHeight="1">
      <c r="A439" s="37"/>
      <c r="B439" s="37"/>
      <c r="C439" s="37"/>
      <c r="D439" s="37"/>
      <c r="E439" s="37"/>
      <c r="F439" s="37"/>
      <c r="G439" s="37"/>
      <c r="H439" s="37"/>
      <c r="I439" s="37"/>
      <c r="J439" s="18"/>
      <c r="K439" s="18"/>
      <c r="L439" s="18"/>
      <c r="M439" s="18"/>
      <c r="N439" s="18"/>
      <c r="O439" s="18"/>
      <c r="P439" s="18"/>
      <c r="Q439" s="18"/>
      <c r="R439" s="18"/>
      <c r="S439" s="18"/>
      <c r="T439" s="18"/>
      <c r="U439" s="18"/>
      <c r="V439" s="37"/>
    </row>
    <row r="440" ht="15.75" customHeight="1">
      <c r="A440" s="37"/>
      <c r="B440" s="37"/>
      <c r="C440" s="37"/>
      <c r="D440" s="37"/>
      <c r="E440" s="37"/>
      <c r="F440" s="37"/>
      <c r="G440" s="37"/>
      <c r="H440" s="37"/>
      <c r="I440" s="37"/>
      <c r="J440" s="18"/>
      <c r="K440" s="18"/>
      <c r="L440" s="18"/>
      <c r="M440" s="18"/>
      <c r="N440" s="18"/>
      <c r="O440" s="18"/>
      <c r="P440" s="18"/>
      <c r="Q440" s="18"/>
      <c r="R440" s="18"/>
      <c r="S440" s="18"/>
      <c r="T440" s="18"/>
      <c r="U440" s="18"/>
      <c r="V440" s="37"/>
    </row>
    <row r="441" ht="15.75" customHeight="1">
      <c r="A441" s="37"/>
      <c r="B441" s="37"/>
      <c r="C441" s="37"/>
      <c r="D441" s="37"/>
      <c r="E441" s="37"/>
      <c r="F441" s="37"/>
      <c r="G441" s="37"/>
      <c r="H441" s="37"/>
      <c r="I441" s="37"/>
      <c r="J441" s="18"/>
      <c r="K441" s="18"/>
      <c r="L441" s="18"/>
      <c r="M441" s="18"/>
      <c r="N441" s="18"/>
      <c r="O441" s="18"/>
      <c r="P441" s="18"/>
      <c r="Q441" s="18"/>
      <c r="R441" s="18"/>
      <c r="S441" s="18"/>
      <c r="T441" s="18"/>
      <c r="U441" s="18"/>
      <c r="V441" s="37"/>
    </row>
    <row r="442" ht="15.75" customHeight="1">
      <c r="A442" s="37"/>
      <c r="B442" s="37"/>
      <c r="C442" s="37"/>
      <c r="D442" s="37"/>
      <c r="E442" s="37"/>
      <c r="F442" s="37"/>
      <c r="G442" s="37"/>
      <c r="H442" s="37"/>
      <c r="I442" s="37"/>
      <c r="J442" s="18"/>
      <c r="K442" s="18"/>
      <c r="L442" s="18"/>
      <c r="M442" s="18"/>
      <c r="N442" s="18"/>
      <c r="O442" s="18"/>
      <c r="P442" s="18"/>
      <c r="Q442" s="18"/>
      <c r="R442" s="18"/>
      <c r="S442" s="18"/>
      <c r="T442" s="18"/>
      <c r="U442" s="18"/>
      <c r="V442" s="37"/>
    </row>
    <row r="443" ht="15.75" customHeight="1">
      <c r="A443" s="37"/>
      <c r="B443" s="37"/>
      <c r="C443" s="37"/>
      <c r="D443" s="37"/>
      <c r="E443" s="37"/>
      <c r="F443" s="37"/>
      <c r="G443" s="37"/>
      <c r="H443" s="37"/>
      <c r="I443" s="37"/>
      <c r="J443" s="18"/>
      <c r="K443" s="18"/>
      <c r="L443" s="18"/>
      <c r="M443" s="18"/>
      <c r="N443" s="18"/>
      <c r="O443" s="18"/>
      <c r="P443" s="18"/>
      <c r="Q443" s="18"/>
      <c r="R443" s="18"/>
      <c r="S443" s="18"/>
      <c r="T443" s="18"/>
      <c r="U443" s="18"/>
      <c r="V443" s="37"/>
    </row>
    <row r="444" ht="15.75" customHeight="1">
      <c r="A444" s="37"/>
      <c r="B444" s="37"/>
      <c r="C444" s="37"/>
      <c r="D444" s="37"/>
      <c r="E444" s="37"/>
      <c r="F444" s="37"/>
      <c r="G444" s="37"/>
      <c r="H444" s="37"/>
      <c r="I444" s="37"/>
      <c r="J444" s="18"/>
      <c r="K444" s="18"/>
      <c r="L444" s="18"/>
      <c r="M444" s="18"/>
      <c r="N444" s="18"/>
      <c r="O444" s="18"/>
      <c r="P444" s="18"/>
      <c r="Q444" s="18"/>
      <c r="R444" s="18"/>
      <c r="S444" s="18"/>
      <c r="T444" s="18"/>
      <c r="U444" s="18"/>
      <c r="V444" s="37"/>
    </row>
    <row r="445" ht="15.75" customHeight="1">
      <c r="A445" s="37"/>
      <c r="B445" s="37"/>
      <c r="C445" s="37"/>
      <c r="D445" s="37"/>
      <c r="E445" s="37"/>
      <c r="F445" s="37"/>
      <c r="G445" s="37"/>
      <c r="H445" s="37"/>
      <c r="I445" s="37"/>
      <c r="J445" s="18"/>
      <c r="K445" s="18"/>
      <c r="L445" s="18"/>
      <c r="M445" s="18"/>
      <c r="N445" s="18"/>
      <c r="O445" s="18"/>
      <c r="P445" s="18"/>
      <c r="Q445" s="18"/>
      <c r="R445" s="18"/>
      <c r="S445" s="18"/>
      <c r="T445" s="18"/>
      <c r="U445" s="18"/>
      <c r="V445" s="37"/>
    </row>
    <row r="446" ht="15.75" customHeight="1">
      <c r="A446" s="37"/>
      <c r="B446" s="37"/>
      <c r="C446" s="37"/>
      <c r="D446" s="37"/>
      <c r="E446" s="37"/>
      <c r="F446" s="37"/>
      <c r="G446" s="37"/>
      <c r="H446" s="37"/>
      <c r="I446" s="37"/>
      <c r="J446" s="18"/>
      <c r="K446" s="18"/>
      <c r="L446" s="18"/>
      <c r="M446" s="18"/>
      <c r="N446" s="18"/>
      <c r="O446" s="18"/>
      <c r="P446" s="18"/>
      <c r="Q446" s="18"/>
      <c r="R446" s="18"/>
      <c r="S446" s="18"/>
      <c r="T446" s="18"/>
      <c r="U446" s="18"/>
      <c r="V446" s="37"/>
    </row>
    <row r="447" ht="15.75" customHeight="1">
      <c r="A447" s="37"/>
      <c r="B447" s="37"/>
      <c r="C447" s="37"/>
      <c r="D447" s="37"/>
      <c r="E447" s="37"/>
      <c r="F447" s="37"/>
      <c r="G447" s="37"/>
      <c r="H447" s="37"/>
      <c r="I447" s="37"/>
      <c r="J447" s="18"/>
      <c r="K447" s="18"/>
      <c r="L447" s="18"/>
      <c r="M447" s="18"/>
      <c r="N447" s="18"/>
      <c r="O447" s="18"/>
      <c r="P447" s="18"/>
      <c r="Q447" s="18"/>
      <c r="R447" s="18"/>
      <c r="S447" s="18"/>
      <c r="T447" s="18"/>
      <c r="U447" s="18"/>
      <c r="V447" s="37"/>
    </row>
    <row r="448" ht="15.75" customHeight="1">
      <c r="A448" s="37"/>
      <c r="B448" s="37"/>
      <c r="C448" s="37"/>
      <c r="D448" s="37"/>
      <c r="E448" s="37"/>
      <c r="F448" s="37"/>
      <c r="G448" s="37"/>
      <c r="H448" s="37"/>
      <c r="I448" s="37"/>
      <c r="J448" s="18"/>
      <c r="K448" s="18"/>
      <c r="L448" s="18"/>
      <c r="M448" s="18"/>
      <c r="N448" s="18"/>
      <c r="O448" s="18"/>
      <c r="P448" s="18"/>
      <c r="Q448" s="18"/>
      <c r="R448" s="18"/>
      <c r="S448" s="18"/>
      <c r="T448" s="18"/>
      <c r="U448" s="18"/>
      <c r="V448" s="37"/>
    </row>
    <row r="449" ht="15.75" customHeight="1">
      <c r="A449" s="37"/>
      <c r="B449" s="37"/>
      <c r="C449" s="37"/>
      <c r="D449" s="37"/>
      <c r="E449" s="37"/>
      <c r="F449" s="37"/>
      <c r="G449" s="37"/>
      <c r="H449" s="37"/>
      <c r="I449" s="37"/>
      <c r="J449" s="18"/>
      <c r="K449" s="18"/>
      <c r="L449" s="18"/>
      <c r="M449" s="18"/>
      <c r="N449" s="18"/>
      <c r="O449" s="18"/>
      <c r="P449" s="18"/>
      <c r="Q449" s="18"/>
      <c r="R449" s="18"/>
      <c r="S449" s="18"/>
      <c r="T449" s="18"/>
      <c r="U449" s="18"/>
      <c r="V449" s="37"/>
    </row>
    <row r="450" ht="15.75" customHeight="1">
      <c r="A450" s="37"/>
      <c r="B450" s="37"/>
      <c r="C450" s="37"/>
      <c r="D450" s="37"/>
      <c r="E450" s="37"/>
      <c r="F450" s="37"/>
      <c r="G450" s="37"/>
      <c r="H450" s="37"/>
      <c r="I450" s="37"/>
      <c r="J450" s="18"/>
      <c r="K450" s="18"/>
      <c r="L450" s="18"/>
      <c r="M450" s="18"/>
      <c r="N450" s="18"/>
      <c r="O450" s="18"/>
      <c r="P450" s="18"/>
      <c r="Q450" s="18"/>
      <c r="R450" s="18"/>
      <c r="S450" s="18"/>
      <c r="T450" s="18"/>
      <c r="U450" s="18"/>
      <c r="V450" s="37"/>
    </row>
    <row r="451" ht="15.75" customHeight="1">
      <c r="A451" s="37"/>
      <c r="B451" s="37"/>
      <c r="C451" s="37"/>
      <c r="D451" s="37"/>
      <c r="E451" s="37"/>
      <c r="F451" s="37"/>
      <c r="G451" s="37"/>
      <c r="H451" s="37"/>
      <c r="I451" s="37"/>
      <c r="J451" s="18"/>
      <c r="K451" s="18"/>
      <c r="L451" s="18"/>
      <c r="M451" s="18"/>
      <c r="N451" s="18"/>
      <c r="O451" s="18"/>
      <c r="P451" s="18"/>
      <c r="Q451" s="18"/>
      <c r="R451" s="18"/>
      <c r="S451" s="18"/>
      <c r="T451" s="18"/>
      <c r="U451" s="18"/>
      <c r="V451" s="37"/>
    </row>
    <row r="452" ht="15.75" customHeight="1">
      <c r="A452" s="37"/>
      <c r="B452" s="37"/>
      <c r="C452" s="37"/>
      <c r="D452" s="37"/>
      <c r="E452" s="37"/>
      <c r="F452" s="37"/>
      <c r="G452" s="37"/>
      <c r="H452" s="37"/>
      <c r="I452" s="37"/>
      <c r="J452" s="18"/>
      <c r="K452" s="18"/>
      <c r="L452" s="18"/>
      <c r="M452" s="18"/>
      <c r="N452" s="18"/>
      <c r="O452" s="18"/>
      <c r="P452" s="18"/>
      <c r="Q452" s="18"/>
      <c r="R452" s="18"/>
      <c r="S452" s="18"/>
      <c r="T452" s="18"/>
      <c r="U452" s="18"/>
      <c r="V452" s="37"/>
    </row>
    <row r="453" ht="15.75" customHeight="1">
      <c r="A453" s="37"/>
      <c r="B453" s="37"/>
      <c r="C453" s="37"/>
      <c r="D453" s="37"/>
      <c r="E453" s="37"/>
      <c r="F453" s="37"/>
      <c r="G453" s="37"/>
      <c r="H453" s="37"/>
      <c r="I453" s="37"/>
      <c r="J453" s="18"/>
      <c r="K453" s="18"/>
      <c r="L453" s="18"/>
      <c r="M453" s="18"/>
      <c r="N453" s="18"/>
      <c r="O453" s="18"/>
      <c r="P453" s="18"/>
      <c r="Q453" s="18"/>
      <c r="R453" s="18"/>
      <c r="S453" s="18"/>
      <c r="T453" s="18"/>
      <c r="U453" s="18"/>
      <c r="V453" s="37"/>
    </row>
    <row r="454" ht="15.75" customHeight="1">
      <c r="A454" s="37"/>
      <c r="B454" s="37"/>
      <c r="C454" s="37"/>
      <c r="D454" s="37"/>
      <c r="E454" s="37"/>
      <c r="F454" s="37"/>
      <c r="G454" s="37"/>
      <c r="H454" s="37"/>
      <c r="I454" s="37"/>
      <c r="J454" s="18"/>
      <c r="K454" s="18"/>
      <c r="L454" s="18"/>
      <c r="M454" s="18"/>
      <c r="N454" s="18"/>
      <c r="O454" s="18"/>
      <c r="P454" s="18"/>
      <c r="Q454" s="18"/>
      <c r="R454" s="18"/>
      <c r="S454" s="18"/>
      <c r="T454" s="18"/>
      <c r="U454" s="18"/>
      <c r="V454" s="37"/>
    </row>
    <row r="455" ht="15.75" customHeight="1">
      <c r="A455" s="37"/>
      <c r="B455" s="37"/>
      <c r="C455" s="37"/>
      <c r="D455" s="37"/>
      <c r="E455" s="37"/>
      <c r="F455" s="37"/>
      <c r="G455" s="37"/>
      <c r="H455" s="37"/>
      <c r="I455" s="37"/>
      <c r="J455" s="18"/>
      <c r="K455" s="18"/>
      <c r="L455" s="18"/>
      <c r="M455" s="18"/>
      <c r="N455" s="18"/>
      <c r="O455" s="18"/>
      <c r="P455" s="18"/>
      <c r="Q455" s="18"/>
      <c r="R455" s="18"/>
      <c r="S455" s="18"/>
      <c r="T455" s="18"/>
      <c r="U455" s="18"/>
      <c r="V455" s="37"/>
    </row>
    <row r="456" ht="15.75" customHeight="1">
      <c r="A456" s="37"/>
      <c r="B456" s="37"/>
      <c r="C456" s="37"/>
      <c r="D456" s="37"/>
      <c r="E456" s="37"/>
      <c r="F456" s="37"/>
      <c r="G456" s="37"/>
      <c r="H456" s="37"/>
      <c r="I456" s="37"/>
      <c r="J456" s="18"/>
      <c r="K456" s="18"/>
      <c r="L456" s="18"/>
      <c r="M456" s="18"/>
      <c r="N456" s="18"/>
      <c r="O456" s="18"/>
      <c r="P456" s="18"/>
      <c r="Q456" s="18"/>
      <c r="R456" s="18"/>
      <c r="S456" s="18"/>
      <c r="T456" s="18"/>
      <c r="U456" s="18"/>
      <c r="V456" s="37"/>
    </row>
    <row r="457" ht="15.75" customHeight="1">
      <c r="A457" s="37"/>
      <c r="B457" s="37"/>
      <c r="C457" s="37"/>
      <c r="D457" s="37"/>
      <c r="E457" s="37"/>
      <c r="F457" s="37"/>
      <c r="G457" s="37"/>
      <c r="H457" s="37"/>
      <c r="I457" s="37"/>
      <c r="J457" s="18"/>
      <c r="K457" s="18"/>
      <c r="L457" s="18"/>
      <c r="M457" s="18"/>
      <c r="N457" s="18"/>
      <c r="O457" s="18"/>
      <c r="P457" s="18"/>
      <c r="Q457" s="18"/>
      <c r="R457" s="18"/>
      <c r="S457" s="18"/>
      <c r="T457" s="18"/>
      <c r="U457" s="18"/>
      <c r="V457" s="37"/>
    </row>
    <row r="458" ht="15.75" customHeight="1">
      <c r="A458" s="37"/>
      <c r="B458" s="37"/>
      <c r="C458" s="37"/>
      <c r="D458" s="37"/>
      <c r="E458" s="37"/>
      <c r="F458" s="37"/>
      <c r="G458" s="37"/>
      <c r="H458" s="37"/>
      <c r="I458" s="37"/>
      <c r="J458" s="18"/>
      <c r="K458" s="18"/>
      <c r="L458" s="18"/>
      <c r="M458" s="18"/>
      <c r="N458" s="18"/>
      <c r="O458" s="18"/>
      <c r="P458" s="18"/>
      <c r="Q458" s="18"/>
      <c r="R458" s="18"/>
      <c r="S458" s="18"/>
      <c r="T458" s="18"/>
      <c r="U458" s="18"/>
      <c r="V458" s="37"/>
    </row>
    <row r="459" ht="15.75" customHeight="1">
      <c r="A459" s="37"/>
      <c r="B459" s="37"/>
      <c r="C459" s="37"/>
      <c r="D459" s="37"/>
      <c r="E459" s="37"/>
      <c r="F459" s="37"/>
      <c r="G459" s="37"/>
      <c r="H459" s="37"/>
      <c r="I459" s="37"/>
      <c r="J459" s="18"/>
      <c r="K459" s="18"/>
      <c r="L459" s="18"/>
      <c r="M459" s="18"/>
      <c r="N459" s="18"/>
      <c r="O459" s="18"/>
      <c r="P459" s="18"/>
      <c r="Q459" s="18"/>
      <c r="R459" s="18"/>
      <c r="S459" s="18"/>
      <c r="T459" s="18"/>
      <c r="U459" s="18"/>
      <c r="V459" s="37"/>
    </row>
    <row r="460" ht="15.75" customHeight="1">
      <c r="A460" s="37"/>
      <c r="B460" s="37"/>
      <c r="C460" s="37"/>
      <c r="D460" s="37"/>
      <c r="E460" s="37"/>
      <c r="F460" s="37"/>
      <c r="G460" s="37"/>
      <c r="H460" s="37"/>
      <c r="I460" s="37"/>
      <c r="J460" s="18"/>
      <c r="K460" s="18"/>
      <c r="L460" s="18"/>
      <c r="M460" s="18"/>
      <c r="N460" s="18"/>
      <c r="O460" s="18"/>
      <c r="P460" s="18"/>
      <c r="Q460" s="18"/>
      <c r="R460" s="18"/>
      <c r="S460" s="18"/>
      <c r="T460" s="18"/>
      <c r="U460" s="18"/>
      <c r="V460" s="37"/>
    </row>
    <row r="461" ht="15.75" customHeight="1">
      <c r="A461" s="37"/>
      <c r="B461" s="37"/>
      <c r="C461" s="37"/>
      <c r="D461" s="37"/>
      <c r="E461" s="37"/>
      <c r="F461" s="37"/>
      <c r="G461" s="37"/>
      <c r="H461" s="37"/>
      <c r="I461" s="37"/>
      <c r="J461" s="18"/>
      <c r="K461" s="18"/>
      <c r="L461" s="18"/>
      <c r="M461" s="18"/>
      <c r="N461" s="18"/>
      <c r="O461" s="18"/>
      <c r="P461" s="18"/>
      <c r="Q461" s="18"/>
      <c r="R461" s="18"/>
      <c r="S461" s="18"/>
      <c r="T461" s="18"/>
      <c r="U461" s="18"/>
      <c r="V461" s="37"/>
    </row>
    <row r="462" ht="15.75" customHeight="1">
      <c r="A462" s="37"/>
      <c r="B462" s="37"/>
      <c r="J462" s="355"/>
      <c r="K462" s="18"/>
      <c r="L462" s="18"/>
      <c r="M462" s="18"/>
      <c r="N462" s="18"/>
      <c r="O462" s="18"/>
      <c r="P462" s="18"/>
      <c r="Q462" s="18"/>
      <c r="R462" s="18"/>
      <c r="S462" s="18"/>
      <c r="T462" s="18"/>
      <c r="U462" s="18"/>
      <c r="V462" s="37"/>
    </row>
    <row r="463" ht="15.75" customHeight="1">
      <c r="A463" s="37"/>
      <c r="B463" s="37"/>
      <c r="J463" s="355"/>
      <c r="K463" s="18"/>
      <c r="L463" s="18"/>
      <c r="M463" s="18"/>
      <c r="N463" s="18"/>
      <c r="O463" s="18"/>
      <c r="P463" s="18"/>
      <c r="Q463" s="18"/>
      <c r="R463" s="18"/>
      <c r="S463" s="18"/>
      <c r="T463" s="18"/>
      <c r="U463" s="18"/>
      <c r="V463" s="37"/>
    </row>
    <row r="464" ht="15.75" customHeight="1">
      <c r="A464" s="37"/>
      <c r="B464" s="37"/>
      <c r="J464" s="355"/>
      <c r="K464" s="18"/>
      <c r="L464" s="18"/>
      <c r="M464" s="18"/>
      <c r="N464" s="18"/>
      <c r="O464" s="18"/>
      <c r="P464" s="18"/>
      <c r="Q464" s="18"/>
      <c r="R464" s="18"/>
      <c r="S464" s="18"/>
      <c r="T464" s="18"/>
      <c r="U464" s="18"/>
      <c r="V464" s="37"/>
    </row>
    <row r="465" ht="15.75" customHeight="1">
      <c r="A465" s="37"/>
      <c r="B465" s="37"/>
      <c r="J465" s="355"/>
      <c r="K465" s="18"/>
      <c r="L465" s="18"/>
      <c r="M465" s="18"/>
      <c r="N465" s="18"/>
      <c r="O465" s="18"/>
      <c r="P465" s="18"/>
      <c r="Q465" s="18"/>
      <c r="R465" s="18"/>
      <c r="S465" s="18"/>
      <c r="T465" s="18"/>
      <c r="U465" s="18"/>
      <c r="V465" s="37"/>
    </row>
    <row r="466" ht="15.75" customHeight="1">
      <c r="A466" s="37"/>
      <c r="B466" s="37"/>
      <c r="J466" s="355"/>
      <c r="K466" s="18"/>
      <c r="L466" s="18"/>
      <c r="M466" s="18"/>
      <c r="N466" s="18"/>
      <c r="O466" s="18"/>
      <c r="P466" s="18"/>
      <c r="Q466" s="18"/>
      <c r="R466" s="18"/>
      <c r="S466" s="18"/>
      <c r="T466" s="18"/>
      <c r="U466" s="18"/>
      <c r="V466" s="37"/>
    </row>
    <row r="467" ht="15.75" customHeight="1">
      <c r="A467" s="37"/>
      <c r="B467" s="37"/>
      <c r="J467" s="355"/>
      <c r="K467" s="18"/>
      <c r="L467" s="18"/>
      <c r="M467" s="18"/>
      <c r="N467" s="18"/>
      <c r="O467" s="18"/>
      <c r="P467" s="18"/>
      <c r="Q467" s="18"/>
      <c r="R467" s="18"/>
      <c r="S467" s="18"/>
      <c r="T467" s="18"/>
      <c r="U467" s="18"/>
      <c r="V467" s="37"/>
    </row>
    <row r="468" ht="15.75" customHeight="1">
      <c r="A468" s="37"/>
      <c r="B468" s="37"/>
      <c r="J468" s="355"/>
      <c r="K468" s="18"/>
      <c r="L468" s="18"/>
      <c r="M468" s="18"/>
      <c r="N468" s="18"/>
      <c r="O468" s="18"/>
      <c r="P468" s="18"/>
      <c r="Q468" s="18"/>
      <c r="R468" s="18"/>
      <c r="S468" s="18"/>
      <c r="T468" s="18"/>
      <c r="U468" s="18"/>
      <c r="V468" s="37"/>
    </row>
    <row r="469" ht="15.75" customHeight="1">
      <c r="A469" s="37"/>
      <c r="B469" s="37"/>
      <c r="J469" s="355"/>
      <c r="K469" s="18"/>
      <c r="L469" s="18"/>
      <c r="M469" s="18"/>
      <c r="N469" s="18"/>
      <c r="O469" s="18"/>
      <c r="P469" s="18"/>
      <c r="Q469" s="18"/>
      <c r="R469" s="18"/>
      <c r="S469" s="18"/>
      <c r="T469" s="18"/>
      <c r="U469" s="18"/>
      <c r="V469" s="37"/>
    </row>
    <row r="470" ht="15.75" customHeight="1">
      <c r="A470" s="37"/>
      <c r="B470" s="37"/>
      <c r="J470" s="355"/>
      <c r="K470" s="18"/>
      <c r="L470" s="18"/>
      <c r="M470" s="18"/>
      <c r="N470" s="18"/>
      <c r="O470" s="18"/>
      <c r="P470" s="18"/>
      <c r="Q470" s="18"/>
      <c r="R470" s="18"/>
      <c r="S470" s="18"/>
      <c r="T470" s="18"/>
      <c r="U470" s="18"/>
      <c r="V470" s="37"/>
    </row>
    <row r="471" ht="15.75" customHeight="1">
      <c r="A471" s="37"/>
      <c r="B471" s="37"/>
      <c r="J471" s="355"/>
      <c r="K471" s="18"/>
      <c r="L471" s="18"/>
      <c r="M471" s="18"/>
      <c r="N471" s="18"/>
      <c r="O471" s="18"/>
      <c r="P471" s="18"/>
      <c r="Q471" s="18"/>
      <c r="R471" s="18"/>
      <c r="S471" s="18"/>
      <c r="T471" s="18"/>
      <c r="U471" s="18"/>
      <c r="V471" s="37"/>
    </row>
    <row r="472" ht="15.75" customHeight="1">
      <c r="A472" s="37"/>
      <c r="B472" s="37"/>
      <c r="J472" s="355"/>
      <c r="K472" s="18"/>
      <c r="L472" s="18"/>
      <c r="M472" s="18"/>
      <c r="N472" s="18"/>
      <c r="O472" s="18"/>
      <c r="P472" s="18"/>
      <c r="Q472" s="18"/>
      <c r="R472" s="18"/>
      <c r="S472" s="18"/>
      <c r="T472" s="18"/>
      <c r="U472" s="18"/>
      <c r="V472" s="37"/>
    </row>
    <row r="473" ht="15.75" customHeight="1">
      <c r="A473" s="37"/>
      <c r="B473" s="37"/>
      <c r="J473" s="355"/>
      <c r="K473" s="18"/>
      <c r="L473" s="18"/>
      <c r="M473" s="18"/>
      <c r="N473" s="18"/>
      <c r="O473" s="18"/>
      <c r="P473" s="18"/>
      <c r="Q473" s="18"/>
      <c r="R473" s="18"/>
      <c r="S473" s="18"/>
      <c r="T473" s="18"/>
      <c r="U473" s="18"/>
      <c r="V473" s="37"/>
    </row>
    <row r="474" ht="15.75" customHeight="1">
      <c r="A474" s="37"/>
      <c r="B474" s="37"/>
      <c r="J474" s="355"/>
      <c r="K474" s="18"/>
      <c r="L474" s="18"/>
      <c r="M474" s="18"/>
      <c r="N474" s="18"/>
      <c r="O474" s="18"/>
      <c r="P474" s="18"/>
      <c r="Q474" s="18"/>
      <c r="R474" s="18"/>
      <c r="S474" s="18"/>
      <c r="T474" s="18"/>
      <c r="U474" s="18"/>
      <c r="V474" s="37"/>
    </row>
    <row r="475" ht="15.75" customHeight="1">
      <c r="A475" s="37"/>
      <c r="B475" s="37"/>
      <c r="J475" s="355"/>
      <c r="K475" s="18"/>
      <c r="L475" s="18"/>
      <c r="M475" s="18"/>
      <c r="N475" s="18"/>
      <c r="O475" s="18"/>
      <c r="P475" s="18"/>
      <c r="Q475" s="18"/>
      <c r="R475" s="18"/>
      <c r="S475" s="18"/>
      <c r="T475" s="18"/>
      <c r="U475" s="18"/>
      <c r="V475" s="37"/>
    </row>
    <row r="476" ht="15.75" customHeight="1">
      <c r="A476" s="37"/>
      <c r="B476" s="37"/>
      <c r="J476" s="355"/>
      <c r="K476" s="18"/>
      <c r="L476" s="18"/>
      <c r="M476" s="18"/>
      <c r="N476" s="18"/>
      <c r="O476" s="18"/>
      <c r="P476" s="18"/>
      <c r="Q476" s="18"/>
      <c r="R476" s="18"/>
      <c r="S476" s="18"/>
      <c r="T476" s="18"/>
      <c r="U476" s="18"/>
      <c r="V476" s="37"/>
    </row>
    <row r="477" ht="15.75" customHeight="1">
      <c r="A477" s="37"/>
      <c r="B477" s="37"/>
      <c r="J477" s="355"/>
      <c r="K477" s="18"/>
      <c r="L477" s="18"/>
      <c r="M477" s="18"/>
      <c r="N477" s="18"/>
      <c r="O477" s="18"/>
      <c r="P477" s="18"/>
      <c r="Q477" s="18"/>
      <c r="R477" s="18"/>
      <c r="S477" s="18"/>
      <c r="T477" s="18"/>
      <c r="U477" s="18"/>
      <c r="V477" s="37"/>
    </row>
    <row r="478" ht="15.75" customHeight="1">
      <c r="A478" s="37"/>
      <c r="B478" s="37"/>
      <c r="J478" s="355"/>
      <c r="K478" s="18"/>
      <c r="L478" s="18"/>
      <c r="M478" s="18"/>
      <c r="N478" s="18"/>
      <c r="O478" s="18"/>
      <c r="P478" s="18"/>
      <c r="Q478" s="18"/>
      <c r="R478" s="18"/>
      <c r="S478" s="18"/>
      <c r="T478" s="18"/>
      <c r="U478" s="18"/>
      <c r="V478" s="37"/>
    </row>
    <row r="479" ht="15.75" customHeight="1">
      <c r="A479" s="37"/>
      <c r="B479" s="37"/>
      <c r="J479" s="355"/>
      <c r="K479" s="18"/>
      <c r="L479" s="18"/>
      <c r="M479" s="18"/>
      <c r="N479" s="18"/>
      <c r="O479" s="18"/>
      <c r="P479" s="18"/>
      <c r="Q479" s="18"/>
      <c r="R479" s="18"/>
      <c r="S479" s="18"/>
      <c r="T479" s="18"/>
      <c r="U479" s="18"/>
      <c r="V479" s="37"/>
    </row>
    <row r="480" ht="15.75" customHeight="1">
      <c r="A480" s="37"/>
      <c r="B480" s="37"/>
      <c r="J480" s="355"/>
      <c r="K480" s="18"/>
      <c r="L480" s="18"/>
      <c r="M480" s="18"/>
      <c r="N480" s="18"/>
      <c r="O480" s="18"/>
      <c r="P480" s="18"/>
      <c r="Q480" s="18"/>
      <c r="R480" s="18"/>
      <c r="S480" s="18"/>
      <c r="T480" s="18"/>
      <c r="U480" s="18"/>
      <c r="V480" s="37"/>
    </row>
    <row r="481" ht="15.75" customHeight="1">
      <c r="A481" s="37"/>
      <c r="B481" s="37"/>
      <c r="J481" s="355"/>
      <c r="K481" s="18"/>
      <c r="L481" s="18"/>
      <c r="M481" s="18"/>
      <c r="N481" s="18"/>
      <c r="O481" s="18"/>
      <c r="P481" s="18"/>
      <c r="Q481" s="18"/>
      <c r="R481" s="18"/>
      <c r="S481" s="18"/>
      <c r="T481" s="18"/>
      <c r="U481" s="18"/>
      <c r="V481" s="37"/>
    </row>
    <row r="482" ht="15.75" customHeight="1">
      <c r="A482" s="37"/>
      <c r="B482" s="37"/>
      <c r="J482" s="355"/>
      <c r="K482" s="18"/>
      <c r="L482" s="18"/>
      <c r="M482" s="18"/>
      <c r="N482" s="18"/>
      <c r="O482" s="18"/>
      <c r="P482" s="18"/>
      <c r="Q482" s="18"/>
      <c r="R482" s="18"/>
      <c r="S482" s="18"/>
      <c r="T482" s="18"/>
      <c r="U482" s="18"/>
      <c r="V482" s="37"/>
    </row>
    <row r="483" ht="15.75" customHeight="1">
      <c r="A483" s="37"/>
      <c r="B483" s="37"/>
      <c r="J483" s="355"/>
      <c r="K483" s="18"/>
      <c r="L483" s="18"/>
      <c r="M483" s="18"/>
      <c r="N483" s="18"/>
      <c r="O483" s="18"/>
      <c r="P483" s="18"/>
      <c r="Q483" s="18"/>
      <c r="R483" s="18"/>
      <c r="S483" s="18"/>
      <c r="T483" s="18"/>
      <c r="U483" s="18"/>
      <c r="V483" s="37"/>
    </row>
    <row r="484" ht="15.75" customHeight="1">
      <c r="A484" s="37"/>
      <c r="B484" s="37"/>
      <c r="J484" s="355"/>
      <c r="K484" s="18"/>
      <c r="L484" s="18"/>
      <c r="M484" s="18"/>
      <c r="N484" s="18"/>
      <c r="O484" s="18"/>
      <c r="P484" s="18"/>
      <c r="Q484" s="18"/>
      <c r="R484" s="18"/>
      <c r="S484" s="18"/>
      <c r="T484" s="18"/>
      <c r="U484" s="18"/>
      <c r="V484" s="37"/>
    </row>
    <row r="485" ht="15.75" customHeight="1">
      <c r="A485" s="37"/>
      <c r="B485" s="37"/>
      <c r="J485" s="355"/>
      <c r="K485" s="18"/>
      <c r="L485" s="18"/>
      <c r="M485" s="18"/>
      <c r="N485" s="18"/>
      <c r="O485" s="18"/>
      <c r="P485" s="18"/>
      <c r="Q485" s="18"/>
      <c r="R485" s="18"/>
      <c r="S485" s="18"/>
      <c r="T485" s="18"/>
      <c r="U485" s="18"/>
      <c r="V485" s="37"/>
    </row>
    <row r="486" ht="15.75" customHeight="1">
      <c r="A486" s="37"/>
      <c r="B486" s="37"/>
      <c r="J486" s="355"/>
      <c r="K486" s="18"/>
      <c r="L486" s="18"/>
      <c r="M486" s="18"/>
      <c r="N486" s="18"/>
      <c r="O486" s="18"/>
      <c r="P486" s="18"/>
      <c r="Q486" s="18"/>
      <c r="R486" s="18"/>
      <c r="S486" s="18"/>
      <c r="T486" s="18"/>
      <c r="U486" s="18"/>
      <c r="V486" s="37"/>
    </row>
    <row r="487" ht="15.75" customHeight="1">
      <c r="A487" s="37"/>
      <c r="B487" s="37"/>
      <c r="J487" s="355"/>
      <c r="K487" s="18"/>
      <c r="L487" s="18"/>
      <c r="M487" s="18"/>
      <c r="N487" s="18"/>
      <c r="O487" s="18"/>
      <c r="P487" s="18"/>
      <c r="Q487" s="18"/>
      <c r="R487" s="18"/>
      <c r="S487" s="18"/>
      <c r="T487" s="18"/>
      <c r="U487" s="18"/>
      <c r="V487" s="37"/>
    </row>
    <row r="488" ht="15.75" customHeight="1">
      <c r="A488" s="37"/>
      <c r="B488" s="37"/>
      <c r="J488" s="355"/>
      <c r="K488" s="18"/>
      <c r="L488" s="18"/>
      <c r="M488" s="18"/>
      <c r="N488" s="18"/>
      <c r="O488" s="18"/>
      <c r="P488" s="18"/>
      <c r="Q488" s="18"/>
      <c r="R488" s="18"/>
      <c r="S488" s="18"/>
      <c r="T488" s="18"/>
      <c r="U488" s="18"/>
      <c r="V488" s="37"/>
    </row>
    <row r="489" ht="15.75" customHeight="1">
      <c r="A489" s="37"/>
      <c r="B489" s="37"/>
      <c r="J489" s="355"/>
      <c r="K489" s="18"/>
      <c r="L489" s="18"/>
      <c r="M489" s="18"/>
      <c r="N489" s="18"/>
      <c r="O489" s="18"/>
      <c r="P489" s="18"/>
      <c r="Q489" s="18"/>
      <c r="R489" s="18"/>
      <c r="S489" s="18"/>
      <c r="T489" s="18"/>
      <c r="U489" s="18"/>
      <c r="V489" s="37"/>
    </row>
    <row r="490" ht="15.75" customHeight="1">
      <c r="J490" s="355"/>
      <c r="K490" s="355"/>
      <c r="L490" s="18"/>
      <c r="M490" s="18"/>
      <c r="N490" s="18"/>
      <c r="O490" s="18"/>
      <c r="P490" s="18"/>
      <c r="Q490" s="18"/>
      <c r="R490" s="18"/>
      <c r="S490" s="18"/>
      <c r="T490" s="18"/>
      <c r="U490" s="18"/>
      <c r="V490" s="37"/>
    </row>
    <row r="491" ht="15.75" customHeight="1">
      <c r="J491" s="355"/>
      <c r="K491" s="355"/>
      <c r="L491" s="18"/>
      <c r="M491" s="18"/>
      <c r="N491" s="18"/>
      <c r="O491" s="18"/>
      <c r="P491" s="18"/>
      <c r="Q491" s="18"/>
      <c r="R491" s="18"/>
      <c r="S491" s="18"/>
      <c r="T491" s="18"/>
      <c r="U491" s="18"/>
      <c r="V491" s="37"/>
    </row>
    <row r="492" ht="15.75" customHeight="1">
      <c r="J492" s="355"/>
      <c r="K492" s="355"/>
      <c r="L492" s="18"/>
      <c r="M492" s="18"/>
      <c r="N492" s="18"/>
      <c r="O492" s="18"/>
      <c r="P492" s="18"/>
      <c r="Q492" s="18"/>
      <c r="R492" s="18"/>
      <c r="S492" s="18"/>
      <c r="T492" s="18"/>
      <c r="U492" s="18"/>
      <c r="V492" s="37"/>
    </row>
    <row r="493" ht="15.75" customHeight="1">
      <c r="J493" s="355"/>
      <c r="K493" s="355"/>
      <c r="L493" s="18"/>
      <c r="M493" s="18"/>
      <c r="N493" s="18"/>
      <c r="O493" s="18"/>
      <c r="P493" s="18"/>
      <c r="Q493" s="18"/>
      <c r="R493" s="18"/>
      <c r="S493" s="18"/>
      <c r="T493" s="18"/>
      <c r="U493" s="18"/>
      <c r="V493" s="37"/>
    </row>
    <row r="494" ht="15.75" customHeight="1">
      <c r="J494" s="355"/>
      <c r="K494" s="355"/>
      <c r="L494" s="18"/>
      <c r="M494" s="18"/>
      <c r="N494" s="18"/>
      <c r="O494" s="18"/>
      <c r="P494" s="18"/>
      <c r="Q494" s="18"/>
      <c r="R494" s="18"/>
      <c r="S494" s="18"/>
      <c r="T494" s="18"/>
      <c r="U494" s="18"/>
      <c r="V494" s="37"/>
    </row>
    <row r="495" ht="15.75" customHeight="1">
      <c r="J495" s="355"/>
      <c r="K495" s="355"/>
      <c r="L495" s="18"/>
      <c r="M495" s="355"/>
      <c r="N495" s="355"/>
      <c r="O495" s="355"/>
      <c r="P495" s="355"/>
      <c r="Q495" s="355"/>
      <c r="R495" s="355"/>
      <c r="S495" s="355"/>
      <c r="T495" s="355"/>
      <c r="U495" s="355"/>
      <c r="V495" s="37"/>
    </row>
    <row r="496" ht="15.75" customHeight="1">
      <c r="J496" s="355"/>
      <c r="K496" s="355"/>
      <c r="L496" s="355"/>
      <c r="M496" s="355"/>
      <c r="N496" s="355"/>
      <c r="O496" s="355"/>
      <c r="P496" s="355"/>
      <c r="Q496" s="355"/>
      <c r="R496" s="355"/>
      <c r="S496" s="355"/>
      <c r="T496" s="355"/>
      <c r="U496" s="355"/>
    </row>
    <row r="497" ht="15.75" customHeight="1">
      <c r="J497" s="355"/>
      <c r="K497" s="355"/>
      <c r="L497" s="355"/>
      <c r="M497" s="355"/>
      <c r="N497" s="355"/>
      <c r="O497" s="355"/>
      <c r="P497" s="355"/>
      <c r="Q497" s="355"/>
      <c r="R497" s="355"/>
      <c r="S497" s="355"/>
      <c r="T497" s="355"/>
      <c r="U497" s="355"/>
    </row>
    <row r="498" ht="15.75" customHeight="1">
      <c r="J498" s="355"/>
      <c r="K498" s="355"/>
      <c r="L498" s="355"/>
      <c r="M498" s="355"/>
      <c r="N498" s="355"/>
      <c r="O498" s="355"/>
      <c r="P498" s="355"/>
      <c r="Q498" s="355"/>
      <c r="R498" s="355"/>
      <c r="S498" s="355"/>
      <c r="T498" s="355"/>
      <c r="U498" s="355"/>
    </row>
    <row r="499" ht="15.75" customHeight="1">
      <c r="J499" s="355"/>
      <c r="K499" s="355"/>
      <c r="L499" s="355"/>
      <c r="M499" s="355"/>
      <c r="N499" s="355"/>
      <c r="O499" s="355"/>
      <c r="P499" s="355"/>
      <c r="Q499" s="355"/>
      <c r="R499" s="355"/>
      <c r="S499" s="355"/>
      <c r="T499" s="355"/>
      <c r="U499" s="355"/>
    </row>
    <row r="500" ht="15.75" customHeight="1">
      <c r="J500" s="355"/>
      <c r="K500" s="355"/>
      <c r="L500" s="355"/>
      <c r="M500" s="355"/>
      <c r="N500" s="355"/>
      <c r="O500" s="355"/>
      <c r="P500" s="355"/>
      <c r="Q500" s="355"/>
      <c r="R500" s="355"/>
      <c r="S500" s="355"/>
      <c r="T500" s="355"/>
      <c r="U500" s="355"/>
    </row>
    <row r="501" ht="15.75" customHeight="1">
      <c r="J501" s="355"/>
      <c r="K501" s="355"/>
      <c r="L501" s="355"/>
      <c r="M501" s="355"/>
      <c r="N501" s="355"/>
      <c r="O501" s="355"/>
      <c r="P501" s="355"/>
      <c r="Q501" s="355"/>
      <c r="R501" s="355"/>
      <c r="S501" s="355"/>
      <c r="T501" s="355"/>
      <c r="U501" s="355"/>
    </row>
    <row r="502" ht="15.75" customHeight="1">
      <c r="J502" s="355"/>
      <c r="K502" s="355"/>
      <c r="L502" s="355"/>
      <c r="M502" s="355"/>
      <c r="N502" s="355"/>
      <c r="O502" s="355"/>
      <c r="P502" s="355"/>
      <c r="Q502" s="355"/>
      <c r="R502" s="355"/>
      <c r="S502" s="355"/>
      <c r="T502" s="355"/>
      <c r="U502" s="355"/>
    </row>
    <row r="503" ht="15.75" customHeight="1">
      <c r="J503" s="355"/>
      <c r="K503" s="355"/>
      <c r="L503" s="355"/>
      <c r="M503" s="355"/>
      <c r="N503" s="355"/>
      <c r="O503" s="355"/>
      <c r="P503" s="355"/>
      <c r="Q503" s="355"/>
      <c r="R503" s="355"/>
      <c r="S503" s="355"/>
      <c r="T503" s="355"/>
      <c r="U503" s="355"/>
    </row>
    <row r="504" ht="15.75" customHeight="1">
      <c r="J504" s="355"/>
      <c r="K504" s="355"/>
      <c r="L504" s="355"/>
      <c r="M504" s="355"/>
      <c r="N504" s="355"/>
      <c r="O504" s="355"/>
      <c r="P504" s="355"/>
      <c r="Q504" s="355"/>
      <c r="R504" s="355"/>
      <c r="S504" s="355"/>
      <c r="T504" s="355"/>
      <c r="U504" s="355"/>
    </row>
    <row r="505" ht="15.75" customHeight="1">
      <c r="J505" s="355"/>
      <c r="K505" s="355"/>
      <c r="L505" s="355"/>
      <c r="M505" s="355"/>
      <c r="N505" s="355"/>
      <c r="O505" s="355"/>
      <c r="P505" s="355"/>
      <c r="Q505" s="355"/>
      <c r="R505" s="355"/>
      <c r="S505" s="355"/>
      <c r="T505" s="355"/>
      <c r="U505" s="355"/>
    </row>
    <row r="506" ht="15.75" customHeight="1">
      <c r="J506" s="355"/>
      <c r="K506" s="355"/>
      <c r="L506" s="355"/>
      <c r="M506" s="355"/>
      <c r="N506" s="355"/>
      <c r="O506" s="355"/>
      <c r="P506" s="355"/>
      <c r="Q506" s="355"/>
      <c r="R506" s="355"/>
      <c r="S506" s="355"/>
      <c r="T506" s="355"/>
      <c r="U506" s="355"/>
    </row>
    <row r="507" ht="15.75" customHeight="1">
      <c r="J507" s="355"/>
      <c r="K507" s="355"/>
      <c r="L507" s="355"/>
      <c r="M507" s="355"/>
      <c r="N507" s="355"/>
      <c r="O507" s="355"/>
      <c r="P507" s="355"/>
      <c r="Q507" s="355"/>
      <c r="R507" s="355"/>
      <c r="S507" s="355"/>
      <c r="T507" s="355"/>
      <c r="U507" s="355"/>
    </row>
    <row r="508" ht="15.75" customHeight="1">
      <c r="J508" s="355"/>
      <c r="K508" s="355"/>
      <c r="L508" s="355"/>
      <c r="M508" s="355"/>
      <c r="N508" s="355"/>
      <c r="O508" s="355"/>
      <c r="P508" s="355"/>
      <c r="Q508" s="355"/>
      <c r="R508" s="355"/>
      <c r="S508" s="355"/>
      <c r="T508" s="355"/>
      <c r="U508" s="355"/>
    </row>
    <row r="509" ht="15.75" customHeight="1">
      <c r="J509" s="355"/>
      <c r="K509" s="355"/>
      <c r="L509" s="355"/>
      <c r="M509" s="355"/>
      <c r="N509" s="355"/>
      <c r="O509" s="355"/>
      <c r="P509" s="355"/>
      <c r="Q509" s="355"/>
      <c r="R509" s="355"/>
      <c r="S509" s="355"/>
      <c r="T509" s="355"/>
      <c r="U509" s="355"/>
    </row>
    <row r="510" ht="15.75" customHeight="1">
      <c r="J510" s="355"/>
      <c r="K510" s="355"/>
      <c r="L510" s="355"/>
      <c r="M510" s="355"/>
      <c r="N510" s="355"/>
      <c r="O510" s="355"/>
      <c r="P510" s="355"/>
      <c r="Q510" s="355"/>
      <c r="R510" s="355"/>
      <c r="S510" s="355"/>
      <c r="T510" s="355"/>
      <c r="U510" s="355"/>
    </row>
    <row r="511" ht="15.75" customHeight="1">
      <c r="J511" s="355"/>
      <c r="K511" s="355"/>
      <c r="L511" s="355"/>
      <c r="M511" s="355"/>
      <c r="N511" s="355"/>
      <c r="O511" s="355"/>
      <c r="P511" s="355"/>
      <c r="Q511" s="355"/>
      <c r="R511" s="355"/>
      <c r="S511" s="355"/>
      <c r="T511" s="355"/>
      <c r="U511" s="355"/>
    </row>
    <row r="512" ht="15.75" customHeight="1">
      <c r="J512" s="355"/>
      <c r="K512" s="355"/>
      <c r="L512" s="355"/>
      <c r="M512" s="355"/>
      <c r="N512" s="355"/>
      <c r="O512" s="355"/>
      <c r="P512" s="355"/>
      <c r="Q512" s="355"/>
      <c r="R512" s="355"/>
      <c r="S512" s="355"/>
      <c r="T512" s="355"/>
      <c r="U512" s="355"/>
    </row>
    <row r="513" ht="15.75" customHeight="1">
      <c r="J513" s="355"/>
      <c r="K513" s="355"/>
      <c r="L513" s="355"/>
      <c r="M513" s="355"/>
      <c r="N513" s="355"/>
      <c r="O513" s="355"/>
      <c r="P513" s="355"/>
      <c r="Q513" s="355"/>
      <c r="R513" s="355"/>
      <c r="S513" s="355"/>
      <c r="T513" s="355"/>
      <c r="U513" s="355"/>
    </row>
    <row r="514" ht="15.75" customHeight="1">
      <c r="J514" s="355"/>
      <c r="K514" s="355"/>
      <c r="L514" s="355"/>
      <c r="M514" s="355"/>
      <c r="N514" s="355"/>
      <c r="O514" s="355"/>
      <c r="P514" s="355"/>
      <c r="Q514" s="355"/>
      <c r="R514" s="355"/>
      <c r="S514" s="355"/>
      <c r="T514" s="355"/>
      <c r="U514" s="355"/>
    </row>
    <row r="515" ht="15.75" customHeight="1">
      <c r="J515" s="355"/>
      <c r="K515" s="355"/>
      <c r="L515" s="355"/>
      <c r="M515" s="355"/>
      <c r="N515" s="355"/>
      <c r="O515" s="355"/>
      <c r="P515" s="355"/>
      <c r="Q515" s="355"/>
      <c r="R515" s="355"/>
      <c r="S515" s="355"/>
      <c r="T515" s="355"/>
      <c r="U515" s="355"/>
    </row>
    <row r="516" ht="15.75" customHeight="1">
      <c r="J516" s="355"/>
      <c r="K516" s="355"/>
      <c r="L516" s="355"/>
      <c r="M516" s="355"/>
      <c r="N516" s="355"/>
      <c r="O516" s="355"/>
      <c r="P516" s="355"/>
      <c r="Q516" s="355"/>
      <c r="R516" s="355"/>
      <c r="S516" s="355"/>
      <c r="T516" s="355"/>
      <c r="U516" s="355"/>
    </row>
    <row r="517" ht="15.75" customHeight="1">
      <c r="J517" s="355"/>
      <c r="K517" s="355"/>
      <c r="L517" s="355"/>
      <c r="M517" s="355"/>
      <c r="N517" s="355"/>
      <c r="O517" s="355"/>
      <c r="P517" s="355"/>
      <c r="Q517" s="355"/>
      <c r="R517" s="355"/>
      <c r="S517" s="355"/>
      <c r="T517" s="355"/>
      <c r="U517" s="355"/>
    </row>
    <row r="518" ht="15.75" customHeight="1">
      <c r="J518" s="355"/>
      <c r="K518" s="355"/>
      <c r="L518" s="355"/>
      <c r="M518" s="355"/>
      <c r="N518" s="355"/>
      <c r="O518" s="355"/>
      <c r="P518" s="355"/>
      <c r="Q518" s="355"/>
      <c r="R518" s="355"/>
      <c r="S518" s="355"/>
      <c r="T518" s="355"/>
      <c r="U518" s="355"/>
    </row>
    <row r="519" ht="15.75" customHeight="1">
      <c r="J519" s="355"/>
      <c r="K519" s="355"/>
      <c r="L519" s="355"/>
      <c r="M519" s="355"/>
      <c r="N519" s="355"/>
      <c r="O519" s="355"/>
      <c r="P519" s="355"/>
      <c r="Q519" s="355"/>
      <c r="R519" s="355"/>
      <c r="S519" s="355"/>
      <c r="T519" s="355"/>
      <c r="U519" s="355"/>
    </row>
    <row r="520" ht="15.75" customHeight="1">
      <c r="J520" s="355"/>
      <c r="K520" s="355"/>
      <c r="L520" s="355"/>
      <c r="M520" s="355"/>
      <c r="N520" s="355"/>
      <c r="O520" s="355"/>
      <c r="P520" s="355"/>
      <c r="Q520" s="355"/>
      <c r="R520" s="355"/>
      <c r="S520" s="355"/>
      <c r="T520" s="355"/>
      <c r="U520" s="355"/>
    </row>
    <row r="521" ht="15.75" customHeight="1">
      <c r="J521" s="355"/>
      <c r="K521" s="355"/>
      <c r="L521" s="355"/>
      <c r="M521" s="355"/>
      <c r="N521" s="355"/>
      <c r="O521" s="355"/>
      <c r="P521" s="355"/>
      <c r="Q521" s="355"/>
      <c r="R521" s="355"/>
      <c r="S521" s="355"/>
      <c r="T521" s="355"/>
      <c r="U521" s="355"/>
    </row>
    <row r="522" ht="15.75" customHeight="1">
      <c r="J522" s="355"/>
      <c r="K522" s="355"/>
      <c r="L522" s="355"/>
      <c r="M522" s="355"/>
      <c r="N522" s="355"/>
      <c r="O522" s="355"/>
      <c r="P522" s="355"/>
      <c r="Q522" s="355"/>
      <c r="R522" s="355"/>
      <c r="S522" s="355"/>
      <c r="T522" s="355"/>
      <c r="U522" s="355"/>
    </row>
    <row r="523" ht="15.75" customHeight="1">
      <c r="J523" s="355"/>
      <c r="K523" s="355"/>
      <c r="L523" s="355"/>
      <c r="M523" s="355"/>
      <c r="N523" s="355"/>
      <c r="O523" s="355"/>
      <c r="P523" s="355"/>
      <c r="Q523" s="355"/>
      <c r="R523" s="355"/>
      <c r="S523" s="355"/>
      <c r="T523" s="355"/>
      <c r="U523" s="355"/>
    </row>
    <row r="524" ht="15.75" customHeight="1">
      <c r="J524" s="355"/>
      <c r="K524" s="355"/>
      <c r="L524" s="355"/>
      <c r="M524" s="355"/>
      <c r="N524" s="355"/>
      <c r="O524" s="355"/>
      <c r="P524" s="355"/>
      <c r="Q524" s="355"/>
      <c r="R524" s="355"/>
      <c r="S524" s="355"/>
      <c r="T524" s="355"/>
      <c r="U524" s="355"/>
    </row>
    <row r="525" ht="15.75" customHeight="1">
      <c r="J525" s="355"/>
      <c r="K525" s="355"/>
      <c r="L525" s="355"/>
      <c r="M525" s="355"/>
      <c r="N525" s="355"/>
      <c r="O525" s="355"/>
      <c r="P525" s="355"/>
      <c r="Q525" s="355"/>
      <c r="R525" s="355"/>
      <c r="S525" s="355"/>
      <c r="T525" s="355"/>
      <c r="U525" s="355"/>
    </row>
    <row r="526" ht="15.75" customHeight="1">
      <c r="J526" s="355"/>
      <c r="K526" s="355"/>
      <c r="L526" s="355"/>
      <c r="M526" s="355"/>
      <c r="N526" s="355"/>
      <c r="O526" s="355"/>
      <c r="P526" s="355"/>
      <c r="Q526" s="355"/>
      <c r="R526" s="355"/>
      <c r="S526" s="355"/>
      <c r="T526" s="355"/>
      <c r="U526" s="355"/>
    </row>
    <row r="527" ht="15.75" customHeight="1">
      <c r="J527" s="355"/>
      <c r="K527" s="355"/>
      <c r="L527" s="355"/>
      <c r="M527" s="355"/>
      <c r="N527" s="355"/>
      <c r="O527" s="355"/>
      <c r="P527" s="355"/>
      <c r="Q527" s="355"/>
      <c r="R527" s="355"/>
      <c r="S527" s="355"/>
      <c r="T527" s="355"/>
      <c r="U527" s="355"/>
    </row>
    <row r="528" ht="15.75" customHeight="1">
      <c r="J528" s="355"/>
      <c r="K528" s="355"/>
      <c r="L528" s="355"/>
      <c r="M528" s="355"/>
      <c r="N528" s="355"/>
      <c r="O528" s="355"/>
      <c r="P528" s="355"/>
      <c r="Q528" s="355"/>
      <c r="R528" s="355"/>
      <c r="S528" s="355"/>
      <c r="T528" s="355"/>
      <c r="U528" s="355"/>
    </row>
    <row r="529" ht="15.75" customHeight="1">
      <c r="J529" s="355"/>
      <c r="K529" s="355"/>
      <c r="L529" s="355"/>
      <c r="M529" s="355"/>
      <c r="N529" s="355"/>
      <c r="O529" s="355"/>
      <c r="P529" s="355"/>
      <c r="Q529" s="355"/>
      <c r="R529" s="355"/>
      <c r="S529" s="355"/>
      <c r="T529" s="355"/>
      <c r="U529" s="355"/>
    </row>
    <row r="530" ht="15.75" customHeight="1">
      <c r="J530" s="355"/>
      <c r="K530" s="355"/>
      <c r="L530" s="355"/>
      <c r="M530" s="355"/>
      <c r="N530" s="355"/>
      <c r="O530" s="355"/>
      <c r="P530" s="355"/>
      <c r="Q530" s="355"/>
      <c r="R530" s="355"/>
      <c r="S530" s="355"/>
      <c r="T530" s="355"/>
      <c r="U530" s="355"/>
    </row>
    <row r="531" ht="15.75" customHeight="1">
      <c r="J531" s="355"/>
      <c r="K531" s="355"/>
      <c r="L531" s="355"/>
      <c r="M531" s="355"/>
      <c r="N531" s="355"/>
      <c r="O531" s="355"/>
      <c r="P531" s="355"/>
      <c r="Q531" s="355"/>
      <c r="R531" s="355"/>
      <c r="S531" s="355"/>
      <c r="T531" s="355"/>
      <c r="U531" s="355"/>
    </row>
    <row r="532" ht="15.75" customHeight="1">
      <c r="J532" s="355"/>
      <c r="K532" s="355"/>
      <c r="L532" s="355"/>
      <c r="M532" s="355"/>
      <c r="N532" s="355"/>
      <c r="O532" s="355"/>
      <c r="P532" s="355"/>
      <c r="Q532" s="355"/>
      <c r="R532" s="355"/>
      <c r="S532" s="355"/>
      <c r="T532" s="355"/>
      <c r="U532" s="355"/>
    </row>
    <row r="533" ht="15.75" customHeight="1">
      <c r="J533" s="355"/>
      <c r="K533" s="355"/>
      <c r="L533" s="355"/>
      <c r="M533" s="355"/>
      <c r="N533" s="355"/>
      <c r="O533" s="355"/>
      <c r="P533" s="355"/>
      <c r="Q533" s="355"/>
      <c r="R533" s="355"/>
      <c r="S533" s="355"/>
      <c r="T533" s="355"/>
      <c r="U533" s="355"/>
    </row>
    <row r="534" ht="15.75" customHeight="1">
      <c r="J534" s="355"/>
      <c r="K534" s="355"/>
      <c r="L534" s="355"/>
      <c r="M534" s="355"/>
      <c r="N534" s="355"/>
      <c r="O534" s="355"/>
      <c r="P534" s="355"/>
      <c r="Q534" s="355"/>
      <c r="R534" s="355"/>
      <c r="S534" s="355"/>
      <c r="T534" s="355"/>
      <c r="U534" s="355"/>
    </row>
    <row r="535" ht="15.75" customHeight="1">
      <c r="J535" s="355"/>
      <c r="K535" s="355"/>
      <c r="L535" s="355"/>
      <c r="M535" s="355"/>
      <c r="N535" s="355"/>
      <c r="O535" s="355"/>
      <c r="P535" s="355"/>
      <c r="Q535" s="355"/>
      <c r="R535" s="355"/>
      <c r="S535" s="355"/>
      <c r="T535" s="355"/>
      <c r="U535" s="355"/>
    </row>
    <row r="536" ht="15.75" customHeight="1">
      <c r="J536" s="355"/>
      <c r="K536" s="355"/>
      <c r="L536" s="355"/>
      <c r="M536" s="355"/>
      <c r="N536" s="355"/>
      <c r="O536" s="355"/>
      <c r="P536" s="355"/>
      <c r="Q536" s="355"/>
      <c r="R536" s="355"/>
      <c r="S536" s="355"/>
      <c r="T536" s="355"/>
      <c r="U536" s="355"/>
    </row>
    <row r="537" ht="15.75" customHeight="1">
      <c r="J537" s="355"/>
      <c r="K537" s="355"/>
      <c r="L537" s="355"/>
      <c r="M537" s="355"/>
      <c r="N537" s="355"/>
      <c r="O537" s="355"/>
      <c r="P537" s="355"/>
      <c r="Q537" s="355"/>
      <c r="R537" s="355"/>
      <c r="S537" s="355"/>
      <c r="T537" s="355"/>
      <c r="U537" s="355"/>
    </row>
    <row r="538" ht="15.75" customHeight="1">
      <c r="J538" s="355"/>
      <c r="K538" s="355"/>
      <c r="L538" s="355"/>
      <c r="M538" s="355"/>
      <c r="N538" s="355"/>
      <c r="O538" s="355"/>
      <c r="P538" s="355"/>
      <c r="Q538" s="355"/>
      <c r="R538" s="355"/>
      <c r="S538" s="355"/>
      <c r="T538" s="355"/>
      <c r="U538" s="355"/>
    </row>
    <row r="539" ht="15.75" customHeight="1">
      <c r="J539" s="355"/>
      <c r="K539" s="355"/>
      <c r="L539" s="355"/>
      <c r="M539" s="355"/>
      <c r="N539" s="355"/>
      <c r="O539" s="355"/>
      <c r="P539" s="355"/>
      <c r="Q539" s="355"/>
      <c r="R539" s="355"/>
      <c r="S539" s="355"/>
      <c r="T539" s="355"/>
      <c r="U539" s="355"/>
    </row>
    <row r="540" ht="15.75" customHeight="1">
      <c r="J540" s="355"/>
      <c r="K540" s="355"/>
      <c r="L540" s="355"/>
      <c r="M540" s="355"/>
      <c r="N540" s="355"/>
      <c r="O540" s="355"/>
      <c r="P540" s="355"/>
      <c r="Q540" s="355"/>
      <c r="R540" s="355"/>
      <c r="S540" s="355"/>
      <c r="T540" s="355"/>
      <c r="U540" s="355"/>
    </row>
    <row r="541" ht="15.75" customHeight="1">
      <c r="J541" s="355"/>
      <c r="K541" s="355"/>
      <c r="L541" s="355"/>
      <c r="M541" s="355"/>
      <c r="N541" s="355"/>
      <c r="O541" s="355"/>
      <c r="P541" s="355"/>
      <c r="Q541" s="355"/>
      <c r="R541" s="355"/>
      <c r="S541" s="355"/>
      <c r="T541" s="355"/>
      <c r="U541" s="355"/>
    </row>
    <row r="542" ht="15.75" customHeight="1">
      <c r="J542" s="355"/>
      <c r="K542" s="355"/>
      <c r="L542" s="355"/>
      <c r="M542" s="355"/>
      <c r="N542" s="355"/>
      <c r="O542" s="355"/>
      <c r="P542" s="355"/>
      <c r="Q542" s="355"/>
      <c r="R542" s="355"/>
      <c r="S542" s="355"/>
      <c r="T542" s="355"/>
      <c r="U542" s="355"/>
    </row>
    <row r="543" ht="15.75" customHeight="1">
      <c r="J543" s="355"/>
      <c r="K543" s="355"/>
      <c r="L543" s="355"/>
      <c r="M543" s="355"/>
      <c r="N543" s="355"/>
      <c r="O543" s="355"/>
      <c r="P543" s="355"/>
      <c r="Q543" s="355"/>
      <c r="R543" s="355"/>
      <c r="S543" s="355"/>
      <c r="T543" s="355"/>
      <c r="U543" s="355"/>
    </row>
    <row r="544" ht="15.75" customHeight="1">
      <c r="J544" s="355"/>
      <c r="K544" s="355"/>
      <c r="L544" s="355"/>
      <c r="M544" s="355"/>
      <c r="N544" s="355"/>
      <c r="O544" s="355"/>
      <c r="P544" s="355"/>
      <c r="Q544" s="355"/>
      <c r="R544" s="355"/>
      <c r="S544" s="355"/>
      <c r="T544" s="355"/>
      <c r="U544" s="355"/>
    </row>
    <row r="545" ht="15.75" customHeight="1">
      <c r="J545" s="355"/>
      <c r="K545" s="355"/>
      <c r="L545" s="355"/>
      <c r="M545" s="355"/>
      <c r="N545" s="355"/>
      <c r="O545" s="355"/>
      <c r="P545" s="355"/>
      <c r="Q545" s="355"/>
      <c r="R545" s="355"/>
      <c r="S545" s="355"/>
      <c r="T545" s="355"/>
      <c r="U545" s="355"/>
    </row>
    <row r="546" ht="15.75" customHeight="1">
      <c r="J546" s="355"/>
      <c r="K546" s="355"/>
      <c r="L546" s="355"/>
      <c r="M546" s="355"/>
      <c r="N546" s="355"/>
      <c r="O546" s="355"/>
      <c r="P546" s="355"/>
      <c r="Q546" s="355"/>
      <c r="R546" s="355"/>
      <c r="S546" s="355"/>
      <c r="T546" s="355"/>
      <c r="U546" s="355"/>
    </row>
    <row r="547" ht="15.75" customHeight="1">
      <c r="J547" s="355"/>
      <c r="K547" s="355"/>
      <c r="L547" s="355"/>
      <c r="M547" s="355"/>
      <c r="N547" s="355"/>
      <c r="O547" s="355"/>
      <c r="P547" s="355"/>
      <c r="Q547" s="355"/>
      <c r="R547" s="355"/>
      <c r="S547" s="355"/>
      <c r="T547" s="355"/>
      <c r="U547" s="355"/>
    </row>
    <row r="548" ht="15.75" customHeight="1">
      <c r="J548" s="355"/>
      <c r="K548" s="355"/>
      <c r="L548" s="355"/>
      <c r="M548" s="355"/>
      <c r="N548" s="355"/>
      <c r="O548" s="355"/>
      <c r="P548" s="355"/>
      <c r="Q548" s="355"/>
      <c r="R548" s="355"/>
      <c r="S548" s="355"/>
      <c r="T548" s="355"/>
      <c r="U548" s="355"/>
    </row>
    <row r="549" ht="15.75" customHeight="1">
      <c r="J549" s="355"/>
      <c r="K549" s="355"/>
      <c r="L549" s="355"/>
      <c r="M549" s="355"/>
      <c r="N549" s="355"/>
      <c r="O549" s="355"/>
      <c r="P549" s="355"/>
      <c r="Q549" s="355"/>
      <c r="R549" s="355"/>
      <c r="S549" s="355"/>
      <c r="T549" s="355"/>
      <c r="U549" s="355"/>
    </row>
    <row r="550" ht="15.75" customHeight="1">
      <c r="J550" s="355"/>
      <c r="K550" s="355"/>
      <c r="L550" s="355"/>
      <c r="M550" s="355"/>
      <c r="N550" s="355"/>
      <c r="O550" s="355"/>
      <c r="P550" s="355"/>
      <c r="Q550" s="355"/>
      <c r="R550" s="355"/>
      <c r="S550" s="355"/>
      <c r="T550" s="355"/>
      <c r="U550" s="355"/>
    </row>
    <row r="551" ht="15.75" customHeight="1">
      <c r="J551" s="355"/>
      <c r="K551" s="355"/>
      <c r="L551" s="355"/>
      <c r="M551" s="355"/>
      <c r="N551" s="355"/>
      <c r="O551" s="355"/>
      <c r="P551" s="355"/>
      <c r="Q551" s="355"/>
      <c r="R551" s="355"/>
      <c r="S551" s="355"/>
      <c r="T551" s="355"/>
      <c r="U551" s="355"/>
    </row>
    <row r="552" ht="15.75" customHeight="1">
      <c r="J552" s="355"/>
      <c r="K552" s="355"/>
      <c r="L552" s="355"/>
      <c r="M552" s="355"/>
      <c r="N552" s="355"/>
      <c r="O552" s="355"/>
      <c r="P552" s="355"/>
      <c r="Q552" s="355"/>
      <c r="R552" s="355"/>
      <c r="S552" s="355"/>
      <c r="T552" s="355"/>
      <c r="U552" s="355"/>
    </row>
    <row r="553" ht="15.75" customHeight="1">
      <c r="J553" s="355"/>
      <c r="K553" s="355"/>
      <c r="L553" s="355"/>
      <c r="M553" s="355"/>
      <c r="N553" s="355"/>
      <c r="O553" s="355"/>
      <c r="P553" s="355"/>
      <c r="Q553" s="355"/>
      <c r="R553" s="355"/>
      <c r="S553" s="355"/>
      <c r="T553" s="355"/>
      <c r="U553" s="355"/>
    </row>
    <row r="554" ht="15.75" customHeight="1">
      <c r="J554" s="355"/>
      <c r="K554" s="355"/>
      <c r="L554" s="355"/>
      <c r="M554" s="355"/>
      <c r="N554" s="355"/>
      <c r="O554" s="355"/>
      <c r="P554" s="355"/>
      <c r="Q554" s="355"/>
      <c r="R554" s="355"/>
      <c r="S554" s="355"/>
      <c r="T554" s="355"/>
      <c r="U554" s="355"/>
    </row>
    <row r="555" ht="15.75" customHeight="1">
      <c r="J555" s="355"/>
      <c r="K555" s="355"/>
      <c r="L555" s="355"/>
      <c r="M555" s="355"/>
      <c r="N555" s="355"/>
      <c r="O555" s="355"/>
      <c r="P555" s="355"/>
      <c r="Q555" s="355"/>
      <c r="R555" s="355"/>
      <c r="S555" s="355"/>
      <c r="T555" s="355"/>
      <c r="U555" s="355"/>
    </row>
    <row r="556" ht="15.75" customHeight="1">
      <c r="J556" s="355"/>
      <c r="K556" s="355"/>
      <c r="L556" s="355"/>
      <c r="M556" s="355"/>
      <c r="N556" s="355"/>
      <c r="O556" s="355"/>
      <c r="P556" s="355"/>
      <c r="Q556" s="355"/>
      <c r="R556" s="355"/>
      <c r="S556" s="355"/>
      <c r="T556" s="355"/>
      <c r="U556" s="355"/>
    </row>
    <row r="557" ht="15.75" customHeight="1">
      <c r="J557" s="355"/>
      <c r="K557" s="355"/>
      <c r="L557" s="355"/>
      <c r="M557" s="355"/>
      <c r="N557" s="355"/>
      <c r="O557" s="355"/>
      <c r="P557" s="355"/>
      <c r="Q557" s="355"/>
      <c r="R557" s="355"/>
      <c r="S557" s="355"/>
      <c r="T557" s="355"/>
      <c r="U557" s="355"/>
    </row>
    <row r="558" ht="15.75" customHeight="1">
      <c r="J558" s="355"/>
      <c r="K558" s="355"/>
      <c r="L558" s="355"/>
      <c r="M558" s="355"/>
      <c r="N558" s="355"/>
      <c r="O558" s="355"/>
      <c r="P558" s="355"/>
      <c r="Q558" s="355"/>
      <c r="R558" s="355"/>
      <c r="S558" s="355"/>
      <c r="T558" s="355"/>
      <c r="U558" s="355"/>
    </row>
    <row r="559" ht="15.75" customHeight="1">
      <c r="J559" s="355"/>
      <c r="K559" s="355"/>
      <c r="L559" s="355"/>
      <c r="M559" s="355"/>
      <c r="N559" s="355"/>
      <c r="O559" s="355"/>
      <c r="P559" s="355"/>
      <c r="Q559" s="355"/>
      <c r="R559" s="355"/>
      <c r="S559" s="355"/>
      <c r="T559" s="355"/>
      <c r="U559" s="355"/>
    </row>
    <row r="560" ht="15.75" customHeight="1">
      <c r="J560" s="355"/>
      <c r="K560" s="355"/>
      <c r="L560" s="355"/>
      <c r="M560" s="355"/>
      <c r="N560" s="355"/>
      <c r="O560" s="355"/>
      <c r="P560" s="355"/>
      <c r="Q560" s="355"/>
      <c r="R560" s="355"/>
      <c r="S560" s="355"/>
      <c r="T560" s="355"/>
      <c r="U560" s="355"/>
    </row>
    <row r="561" ht="15.75" customHeight="1">
      <c r="J561" s="355"/>
      <c r="K561" s="355"/>
      <c r="L561" s="355"/>
      <c r="M561" s="355"/>
      <c r="N561" s="355"/>
      <c r="O561" s="355"/>
      <c r="P561" s="355"/>
      <c r="Q561" s="355"/>
      <c r="R561" s="355"/>
      <c r="S561" s="355"/>
      <c r="T561" s="355"/>
      <c r="U561" s="355"/>
    </row>
    <row r="562" ht="15.75" customHeight="1">
      <c r="J562" s="355"/>
      <c r="K562" s="355"/>
      <c r="L562" s="355"/>
      <c r="M562" s="355"/>
      <c r="N562" s="355"/>
      <c r="O562" s="355"/>
      <c r="P562" s="355"/>
      <c r="Q562" s="355"/>
      <c r="R562" s="355"/>
      <c r="S562" s="355"/>
      <c r="T562" s="355"/>
      <c r="U562" s="355"/>
    </row>
    <row r="563" ht="15.75" customHeight="1">
      <c r="J563" s="355"/>
      <c r="K563" s="355"/>
      <c r="L563" s="355"/>
      <c r="M563" s="355"/>
      <c r="N563" s="355"/>
      <c r="O563" s="355"/>
      <c r="P563" s="355"/>
      <c r="Q563" s="355"/>
      <c r="R563" s="355"/>
      <c r="S563" s="355"/>
      <c r="T563" s="355"/>
      <c r="U563" s="355"/>
    </row>
    <row r="564" ht="15.75" customHeight="1">
      <c r="J564" s="355"/>
      <c r="K564" s="355"/>
      <c r="L564" s="355"/>
      <c r="M564" s="355"/>
      <c r="N564" s="355"/>
      <c r="O564" s="355"/>
      <c r="P564" s="355"/>
      <c r="Q564" s="355"/>
      <c r="R564" s="355"/>
      <c r="S564" s="355"/>
      <c r="T564" s="355"/>
      <c r="U564" s="355"/>
    </row>
    <row r="565" ht="15.75" customHeight="1">
      <c r="J565" s="355"/>
      <c r="K565" s="355"/>
      <c r="L565" s="355"/>
      <c r="M565" s="355"/>
      <c r="N565" s="355"/>
      <c r="O565" s="355"/>
      <c r="P565" s="355"/>
      <c r="Q565" s="355"/>
      <c r="R565" s="355"/>
      <c r="S565" s="355"/>
      <c r="T565" s="355"/>
      <c r="U565" s="355"/>
    </row>
    <row r="566" ht="15.75" customHeight="1">
      <c r="J566" s="355"/>
      <c r="K566" s="355"/>
      <c r="L566" s="355"/>
      <c r="M566" s="355"/>
      <c r="N566" s="355"/>
      <c r="O566" s="355"/>
      <c r="P566" s="355"/>
      <c r="Q566" s="355"/>
      <c r="R566" s="355"/>
      <c r="S566" s="355"/>
      <c r="T566" s="355"/>
      <c r="U566" s="355"/>
    </row>
    <row r="567" ht="15.75" customHeight="1">
      <c r="J567" s="355"/>
      <c r="K567" s="355"/>
      <c r="L567" s="355"/>
      <c r="M567" s="355"/>
      <c r="N567" s="355"/>
      <c r="O567" s="355"/>
      <c r="P567" s="355"/>
      <c r="Q567" s="355"/>
      <c r="R567" s="355"/>
      <c r="S567" s="355"/>
      <c r="T567" s="355"/>
      <c r="U567" s="355"/>
    </row>
    <row r="568" ht="15.75" customHeight="1">
      <c r="J568" s="355"/>
      <c r="K568" s="355"/>
      <c r="L568" s="355"/>
      <c r="M568" s="355"/>
      <c r="N568" s="355"/>
      <c r="O568" s="355"/>
      <c r="P568" s="355"/>
      <c r="Q568" s="355"/>
      <c r="R568" s="355"/>
      <c r="S568" s="355"/>
      <c r="T568" s="355"/>
      <c r="U568" s="355"/>
    </row>
    <row r="569" ht="15.75" customHeight="1">
      <c r="J569" s="355"/>
      <c r="K569" s="355"/>
      <c r="L569" s="355"/>
      <c r="M569" s="355"/>
      <c r="N569" s="355"/>
      <c r="O569" s="355"/>
      <c r="P569" s="355"/>
      <c r="Q569" s="355"/>
      <c r="R569" s="355"/>
      <c r="S569" s="355"/>
      <c r="T569" s="355"/>
      <c r="U569" s="355"/>
    </row>
    <row r="570" ht="15.75" customHeight="1">
      <c r="J570" s="355"/>
      <c r="K570" s="355"/>
      <c r="L570" s="355"/>
      <c r="M570" s="355"/>
      <c r="N570" s="355"/>
      <c r="O570" s="355"/>
      <c r="P570" s="355"/>
      <c r="Q570" s="355"/>
      <c r="R570" s="355"/>
      <c r="S570" s="355"/>
      <c r="T570" s="355"/>
      <c r="U570" s="355"/>
    </row>
    <row r="571" ht="15.75" customHeight="1">
      <c r="J571" s="355"/>
      <c r="K571" s="355"/>
      <c r="L571" s="355"/>
      <c r="M571" s="355"/>
      <c r="N571" s="355"/>
      <c r="O571" s="355"/>
      <c r="P571" s="355"/>
      <c r="Q571" s="355"/>
      <c r="R571" s="355"/>
      <c r="S571" s="355"/>
      <c r="T571" s="355"/>
      <c r="U571" s="355"/>
    </row>
    <row r="572" ht="15.75" customHeight="1">
      <c r="J572" s="355"/>
      <c r="K572" s="355"/>
      <c r="L572" s="355"/>
      <c r="M572" s="355"/>
      <c r="N572" s="355"/>
      <c r="O572" s="355"/>
      <c r="P572" s="355"/>
      <c r="Q572" s="355"/>
      <c r="R572" s="355"/>
      <c r="S572" s="355"/>
      <c r="T572" s="355"/>
      <c r="U572" s="355"/>
    </row>
    <row r="573" ht="15.75" customHeight="1">
      <c r="J573" s="355"/>
      <c r="K573" s="355"/>
      <c r="L573" s="355"/>
      <c r="M573" s="355"/>
      <c r="N573" s="355"/>
      <c r="O573" s="355"/>
      <c r="P573" s="355"/>
      <c r="Q573" s="355"/>
      <c r="R573" s="355"/>
      <c r="S573" s="355"/>
      <c r="T573" s="355"/>
      <c r="U573" s="355"/>
    </row>
    <row r="574" ht="15.75" customHeight="1">
      <c r="J574" s="355"/>
      <c r="K574" s="355"/>
      <c r="L574" s="355"/>
      <c r="M574" s="355"/>
      <c r="N574" s="355"/>
      <c r="O574" s="355"/>
      <c r="P574" s="355"/>
      <c r="Q574" s="355"/>
      <c r="R574" s="355"/>
      <c r="S574" s="355"/>
      <c r="T574" s="355"/>
      <c r="U574" s="355"/>
    </row>
    <row r="575" ht="15.75" customHeight="1">
      <c r="J575" s="355"/>
      <c r="K575" s="355"/>
      <c r="L575" s="355"/>
      <c r="M575" s="355"/>
      <c r="N575" s="355"/>
      <c r="O575" s="355"/>
      <c r="P575" s="355"/>
      <c r="Q575" s="355"/>
      <c r="R575" s="355"/>
      <c r="S575" s="355"/>
      <c r="T575" s="355"/>
      <c r="U575" s="355"/>
    </row>
    <row r="576" ht="15.75" customHeight="1">
      <c r="J576" s="355"/>
      <c r="K576" s="355"/>
      <c r="L576" s="355"/>
      <c r="M576" s="355"/>
      <c r="N576" s="355"/>
      <c r="O576" s="355"/>
      <c r="P576" s="355"/>
      <c r="Q576" s="355"/>
      <c r="R576" s="355"/>
      <c r="S576" s="355"/>
      <c r="T576" s="355"/>
      <c r="U576" s="355"/>
    </row>
    <row r="577" ht="15.75" customHeight="1">
      <c r="J577" s="355"/>
      <c r="K577" s="355"/>
      <c r="L577" s="355"/>
      <c r="M577" s="355"/>
      <c r="N577" s="355"/>
      <c r="O577" s="355"/>
      <c r="P577" s="355"/>
      <c r="Q577" s="355"/>
      <c r="R577" s="355"/>
      <c r="S577" s="355"/>
      <c r="T577" s="355"/>
      <c r="U577" s="355"/>
    </row>
    <row r="578" ht="15.75" customHeight="1">
      <c r="J578" s="355"/>
      <c r="K578" s="355"/>
      <c r="L578" s="355"/>
      <c r="M578" s="355"/>
      <c r="N578" s="355"/>
      <c r="O578" s="355"/>
      <c r="P578" s="355"/>
      <c r="Q578" s="355"/>
      <c r="R578" s="355"/>
      <c r="S578" s="355"/>
      <c r="T578" s="355"/>
      <c r="U578" s="355"/>
    </row>
    <row r="579" ht="15.75" customHeight="1">
      <c r="J579" s="355"/>
      <c r="K579" s="355"/>
      <c r="L579" s="355"/>
      <c r="M579" s="355"/>
      <c r="N579" s="355"/>
      <c r="O579" s="355"/>
      <c r="P579" s="355"/>
      <c r="Q579" s="355"/>
      <c r="R579" s="355"/>
      <c r="S579" s="355"/>
      <c r="T579" s="355"/>
      <c r="U579" s="355"/>
    </row>
    <row r="580" ht="15.75" customHeight="1">
      <c r="J580" s="355"/>
      <c r="K580" s="355"/>
      <c r="L580" s="355"/>
      <c r="M580" s="355"/>
      <c r="N580" s="355"/>
      <c r="O580" s="355"/>
      <c r="P580" s="355"/>
      <c r="Q580" s="355"/>
      <c r="R580" s="355"/>
      <c r="S580" s="355"/>
      <c r="T580" s="355"/>
      <c r="U580" s="355"/>
    </row>
    <row r="581" ht="15.75" customHeight="1">
      <c r="J581" s="355"/>
      <c r="K581" s="355"/>
      <c r="L581" s="355"/>
      <c r="M581" s="355"/>
      <c r="N581" s="355"/>
      <c r="O581" s="355"/>
      <c r="P581" s="355"/>
      <c r="Q581" s="355"/>
      <c r="R581" s="355"/>
      <c r="S581" s="355"/>
      <c r="T581" s="355"/>
      <c r="U581" s="355"/>
    </row>
    <row r="582" ht="15.75" customHeight="1">
      <c r="J582" s="355"/>
      <c r="K582" s="355"/>
      <c r="L582" s="355"/>
      <c r="M582" s="355"/>
      <c r="N582" s="355"/>
      <c r="O582" s="355"/>
      <c r="P582" s="355"/>
      <c r="Q582" s="355"/>
      <c r="R582" s="355"/>
      <c r="S582" s="355"/>
      <c r="T582" s="355"/>
      <c r="U582" s="355"/>
    </row>
    <row r="583" ht="15.75" customHeight="1">
      <c r="J583" s="355"/>
      <c r="K583" s="355"/>
      <c r="L583" s="355"/>
      <c r="M583" s="355"/>
      <c r="N583" s="355"/>
      <c r="O583" s="355"/>
      <c r="P583" s="355"/>
      <c r="Q583" s="355"/>
      <c r="R583" s="355"/>
      <c r="S583" s="355"/>
      <c r="T583" s="355"/>
      <c r="U583" s="355"/>
    </row>
    <row r="584" ht="15.75" customHeight="1">
      <c r="J584" s="355"/>
      <c r="K584" s="355"/>
      <c r="L584" s="355"/>
      <c r="M584" s="355"/>
      <c r="N584" s="355"/>
      <c r="O584" s="355"/>
      <c r="P584" s="355"/>
      <c r="Q584" s="355"/>
      <c r="R584" s="355"/>
      <c r="S584" s="355"/>
      <c r="T584" s="355"/>
      <c r="U584" s="355"/>
    </row>
    <row r="585" ht="15.75" customHeight="1">
      <c r="J585" s="355"/>
      <c r="K585" s="355"/>
      <c r="L585" s="355"/>
      <c r="M585" s="355"/>
      <c r="N585" s="355"/>
      <c r="O585" s="355"/>
      <c r="P585" s="355"/>
      <c r="Q585" s="355"/>
      <c r="R585" s="355"/>
      <c r="S585" s="355"/>
      <c r="T585" s="355"/>
      <c r="U585" s="355"/>
    </row>
    <row r="586" ht="15.75" customHeight="1">
      <c r="J586" s="355"/>
      <c r="K586" s="355"/>
      <c r="L586" s="355"/>
      <c r="M586" s="355"/>
      <c r="N586" s="355"/>
      <c r="O586" s="355"/>
      <c r="P586" s="355"/>
      <c r="Q586" s="355"/>
      <c r="R586" s="355"/>
      <c r="S586" s="355"/>
      <c r="T586" s="355"/>
      <c r="U586" s="355"/>
    </row>
    <row r="587" ht="15.75" customHeight="1">
      <c r="J587" s="355"/>
      <c r="K587" s="355"/>
      <c r="L587" s="355"/>
      <c r="M587" s="355"/>
      <c r="N587" s="355"/>
      <c r="O587" s="355"/>
      <c r="P587" s="355"/>
      <c r="Q587" s="355"/>
      <c r="R587" s="355"/>
      <c r="S587" s="355"/>
      <c r="T587" s="355"/>
      <c r="U587" s="355"/>
    </row>
    <row r="588" ht="15.75" customHeight="1">
      <c r="J588" s="355"/>
      <c r="K588" s="355"/>
      <c r="L588" s="355"/>
      <c r="M588" s="355"/>
      <c r="N588" s="355"/>
      <c r="O588" s="355"/>
      <c r="P588" s="355"/>
      <c r="Q588" s="355"/>
      <c r="R588" s="355"/>
      <c r="S588" s="355"/>
      <c r="T588" s="355"/>
      <c r="U588" s="355"/>
    </row>
    <row r="589" ht="15.75" customHeight="1">
      <c r="J589" s="355"/>
      <c r="K589" s="355"/>
      <c r="L589" s="355"/>
      <c r="M589" s="355"/>
      <c r="N589" s="355"/>
      <c r="O589" s="355"/>
      <c r="P589" s="355"/>
      <c r="Q589" s="355"/>
      <c r="R589" s="355"/>
      <c r="S589" s="355"/>
      <c r="T589" s="355"/>
      <c r="U589" s="355"/>
    </row>
    <row r="590" ht="15.75" customHeight="1">
      <c r="J590" s="355"/>
      <c r="K590" s="355"/>
      <c r="L590" s="355"/>
      <c r="M590" s="355"/>
      <c r="N590" s="355"/>
      <c r="O590" s="355"/>
      <c r="P590" s="355"/>
      <c r="Q590" s="355"/>
      <c r="R590" s="355"/>
      <c r="S590" s="355"/>
      <c r="T590" s="355"/>
      <c r="U590" s="355"/>
    </row>
    <row r="591" ht="15.75" customHeight="1">
      <c r="J591" s="355"/>
      <c r="K591" s="355"/>
      <c r="L591" s="355"/>
      <c r="M591" s="355"/>
      <c r="N591" s="355"/>
      <c r="O591" s="355"/>
      <c r="P591" s="355"/>
      <c r="Q591" s="355"/>
      <c r="R591" s="355"/>
      <c r="S591" s="355"/>
      <c r="T591" s="355"/>
      <c r="U591" s="355"/>
    </row>
    <row r="592" ht="15.75" customHeight="1">
      <c r="J592" s="355"/>
      <c r="K592" s="355"/>
      <c r="L592" s="355"/>
      <c r="M592" s="355"/>
      <c r="N592" s="355"/>
      <c r="O592" s="355"/>
      <c r="P592" s="355"/>
      <c r="Q592" s="355"/>
      <c r="R592" s="355"/>
      <c r="S592" s="355"/>
      <c r="T592" s="355"/>
      <c r="U592" s="355"/>
    </row>
    <row r="593" ht="15.75" customHeight="1">
      <c r="J593" s="355"/>
      <c r="K593" s="355"/>
      <c r="L593" s="355"/>
      <c r="M593" s="355"/>
      <c r="N593" s="355"/>
      <c r="O593" s="355"/>
      <c r="P593" s="355"/>
      <c r="Q593" s="355"/>
      <c r="R593" s="355"/>
      <c r="S593" s="355"/>
      <c r="T593" s="355"/>
      <c r="U593" s="355"/>
    </row>
    <row r="594" ht="15.75" customHeight="1">
      <c r="J594" s="355"/>
      <c r="K594" s="355"/>
      <c r="L594" s="355"/>
      <c r="M594" s="355"/>
      <c r="N594" s="355"/>
      <c r="O594" s="355"/>
      <c r="P594" s="355"/>
      <c r="Q594" s="355"/>
      <c r="R594" s="355"/>
      <c r="S594" s="355"/>
      <c r="T594" s="355"/>
      <c r="U594" s="355"/>
    </row>
    <row r="595" ht="15.75" customHeight="1">
      <c r="J595" s="355"/>
      <c r="K595" s="355"/>
      <c r="L595" s="355"/>
      <c r="M595" s="355"/>
      <c r="N595" s="355"/>
      <c r="O595" s="355"/>
      <c r="P595" s="355"/>
      <c r="Q595" s="355"/>
      <c r="R595" s="355"/>
      <c r="S595" s="355"/>
      <c r="T595" s="355"/>
      <c r="U595" s="355"/>
    </row>
    <row r="596" ht="15.75" customHeight="1">
      <c r="J596" s="355"/>
      <c r="K596" s="355"/>
      <c r="L596" s="355"/>
      <c r="M596" s="355"/>
      <c r="N596" s="355"/>
      <c r="O596" s="355"/>
      <c r="P596" s="355"/>
      <c r="Q596" s="355"/>
      <c r="R596" s="355"/>
      <c r="S596" s="355"/>
      <c r="T596" s="355"/>
      <c r="U596" s="355"/>
    </row>
    <row r="597" ht="15.75" customHeight="1">
      <c r="J597" s="355"/>
      <c r="K597" s="355"/>
      <c r="L597" s="355"/>
      <c r="M597" s="355"/>
      <c r="N597" s="355"/>
      <c r="O597" s="355"/>
      <c r="P597" s="355"/>
      <c r="Q597" s="355"/>
      <c r="R597" s="355"/>
      <c r="S597" s="355"/>
      <c r="T597" s="355"/>
      <c r="U597" s="355"/>
    </row>
    <row r="598" ht="15.75" customHeight="1">
      <c r="J598" s="355"/>
      <c r="K598" s="355"/>
      <c r="L598" s="355"/>
      <c r="M598" s="355"/>
      <c r="N598" s="355"/>
      <c r="O598" s="355"/>
      <c r="P598" s="355"/>
      <c r="Q598" s="355"/>
      <c r="R598" s="355"/>
      <c r="S598" s="355"/>
      <c r="T598" s="355"/>
      <c r="U598" s="355"/>
    </row>
    <row r="599" ht="15.75" customHeight="1">
      <c r="J599" s="355"/>
      <c r="K599" s="355"/>
      <c r="L599" s="355"/>
      <c r="M599" s="355"/>
      <c r="N599" s="355"/>
      <c r="O599" s="355"/>
      <c r="P599" s="355"/>
      <c r="Q599" s="355"/>
      <c r="R599" s="355"/>
      <c r="S599" s="355"/>
      <c r="T599" s="355"/>
      <c r="U599" s="355"/>
    </row>
    <row r="600" ht="15.75" customHeight="1">
      <c r="J600" s="355"/>
      <c r="K600" s="355"/>
      <c r="L600" s="355"/>
      <c r="M600" s="355"/>
      <c r="N600" s="355"/>
      <c r="O600" s="355"/>
      <c r="P600" s="355"/>
      <c r="Q600" s="355"/>
      <c r="R600" s="355"/>
      <c r="S600" s="355"/>
      <c r="T600" s="355"/>
      <c r="U600" s="355"/>
    </row>
    <row r="601" ht="15.75" customHeight="1">
      <c r="J601" s="355"/>
      <c r="K601" s="355"/>
      <c r="L601" s="355"/>
      <c r="M601" s="355"/>
      <c r="N601" s="355"/>
      <c r="O601" s="355"/>
      <c r="P601" s="355"/>
      <c r="Q601" s="355"/>
      <c r="R601" s="355"/>
      <c r="S601" s="355"/>
      <c r="T601" s="355"/>
      <c r="U601" s="355"/>
    </row>
    <row r="602" ht="15.75" customHeight="1">
      <c r="J602" s="355"/>
      <c r="K602" s="355"/>
      <c r="L602" s="355"/>
      <c r="M602" s="355"/>
      <c r="N602" s="355"/>
      <c r="O602" s="355"/>
      <c r="P602" s="355"/>
      <c r="Q602" s="355"/>
      <c r="R602" s="355"/>
      <c r="S602" s="355"/>
      <c r="T602" s="355"/>
      <c r="U602" s="355"/>
    </row>
    <row r="603" ht="15.75" customHeight="1">
      <c r="J603" s="355"/>
      <c r="K603" s="355"/>
      <c r="L603" s="355"/>
      <c r="M603" s="355"/>
      <c r="N603" s="355"/>
      <c r="O603" s="355"/>
      <c r="P603" s="355"/>
      <c r="Q603" s="355"/>
      <c r="R603" s="355"/>
      <c r="S603" s="355"/>
      <c r="T603" s="355"/>
      <c r="U603" s="355"/>
    </row>
    <row r="604" ht="15.75" customHeight="1">
      <c r="J604" s="355"/>
      <c r="K604" s="355"/>
      <c r="L604" s="355"/>
      <c r="M604" s="355"/>
      <c r="N604" s="355"/>
      <c r="O604" s="355"/>
      <c r="P604" s="355"/>
      <c r="Q604" s="355"/>
      <c r="R604" s="355"/>
      <c r="S604" s="355"/>
      <c r="T604" s="355"/>
      <c r="U604" s="355"/>
    </row>
    <row r="605" ht="15.75" customHeight="1">
      <c r="J605" s="355"/>
      <c r="K605" s="355"/>
      <c r="L605" s="355"/>
      <c r="M605" s="355"/>
      <c r="N605" s="355"/>
      <c r="O605" s="355"/>
      <c r="P605" s="355"/>
      <c r="Q605" s="355"/>
      <c r="R605" s="355"/>
      <c r="S605" s="355"/>
      <c r="T605" s="355"/>
      <c r="U605" s="355"/>
    </row>
    <row r="606" ht="15.75" customHeight="1">
      <c r="J606" s="355"/>
      <c r="K606" s="355"/>
      <c r="L606" s="355"/>
      <c r="M606" s="355"/>
      <c r="N606" s="355"/>
      <c r="O606" s="355"/>
      <c r="P606" s="355"/>
      <c r="Q606" s="355"/>
      <c r="R606" s="355"/>
      <c r="S606" s="355"/>
      <c r="T606" s="355"/>
      <c r="U606" s="355"/>
    </row>
    <row r="607" ht="15.75" customHeight="1">
      <c r="J607" s="355"/>
      <c r="K607" s="355"/>
      <c r="L607" s="355"/>
      <c r="M607" s="355"/>
      <c r="N607" s="355"/>
      <c r="O607" s="355"/>
      <c r="P607" s="355"/>
      <c r="Q607" s="355"/>
      <c r="R607" s="355"/>
      <c r="S607" s="355"/>
      <c r="T607" s="355"/>
      <c r="U607" s="355"/>
    </row>
    <row r="608" ht="15.75" customHeight="1">
      <c r="J608" s="355"/>
      <c r="K608" s="355"/>
      <c r="L608" s="355"/>
      <c r="M608" s="355"/>
      <c r="N608" s="355"/>
      <c r="O608" s="355"/>
      <c r="P608" s="355"/>
      <c r="Q608" s="355"/>
      <c r="R608" s="355"/>
      <c r="S608" s="355"/>
      <c r="T608" s="355"/>
      <c r="U608" s="355"/>
    </row>
    <row r="609" ht="15.75" customHeight="1">
      <c r="J609" s="355"/>
      <c r="K609" s="355"/>
      <c r="L609" s="355"/>
      <c r="M609" s="355"/>
      <c r="N609" s="355"/>
      <c r="O609" s="355"/>
      <c r="P609" s="355"/>
      <c r="Q609" s="355"/>
      <c r="R609" s="355"/>
      <c r="S609" s="355"/>
      <c r="T609" s="355"/>
      <c r="U609" s="355"/>
    </row>
    <row r="610" ht="15.75" customHeight="1">
      <c r="J610" s="355"/>
      <c r="K610" s="355"/>
      <c r="L610" s="355"/>
      <c r="M610" s="355"/>
      <c r="N610" s="355"/>
      <c r="O610" s="355"/>
      <c r="P610" s="355"/>
      <c r="Q610" s="355"/>
      <c r="R610" s="355"/>
      <c r="S610" s="355"/>
      <c r="T610" s="355"/>
      <c r="U610" s="355"/>
    </row>
    <row r="611" ht="15.75" customHeight="1">
      <c r="J611" s="355"/>
      <c r="K611" s="355"/>
      <c r="L611" s="355"/>
      <c r="M611" s="355"/>
      <c r="N611" s="355"/>
      <c r="O611" s="355"/>
      <c r="P611" s="355"/>
      <c r="Q611" s="355"/>
      <c r="R611" s="355"/>
      <c r="S611" s="355"/>
      <c r="T611" s="355"/>
      <c r="U611" s="355"/>
    </row>
    <row r="612" ht="15.75" customHeight="1">
      <c r="J612" s="355"/>
      <c r="K612" s="355"/>
      <c r="L612" s="355"/>
      <c r="M612" s="355"/>
      <c r="N612" s="355"/>
      <c r="O612" s="355"/>
      <c r="P612" s="355"/>
      <c r="Q612" s="355"/>
      <c r="R612" s="355"/>
      <c r="S612" s="355"/>
      <c r="T612" s="355"/>
      <c r="U612" s="355"/>
    </row>
    <row r="613" ht="15.75" customHeight="1">
      <c r="J613" s="355"/>
      <c r="K613" s="355"/>
      <c r="L613" s="355"/>
      <c r="M613" s="355"/>
      <c r="N613" s="355"/>
      <c r="O613" s="355"/>
      <c r="P613" s="355"/>
      <c r="Q613" s="355"/>
      <c r="R613" s="355"/>
      <c r="S613" s="355"/>
      <c r="T613" s="355"/>
      <c r="U613" s="355"/>
    </row>
    <row r="614" ht="15.75" customHeight="1">
      <c r="J614" s="355"/>
      <c r="K614" s="355"/>
      <c r="L614" s="355"/>
      <c r="M614" s="355"/>
      <c r="N614" s="355"/>
      <c r="O614" s="355"/>
      <c r="P614" s="355"/>
      <c r="Q614" s="355"/>
      <c r="R614" s="355"/>
      <c r="S614" s="355"/>
      <c r="T614" s="355"/>
      <c r="U614" s="355"/>
    </row>
    <row r="615" ht="15.75" customHeight="1">
      <c r="J615" s="355"/>
      <c r="K615" s="355"/>
      <c r="L615" s="355"/>
      <c r="M615" s="355"/>
      <c r="N615" s="355"/>
      <c r="O615" s="355"/>
      <c r="P615" s="355"/>
      <c r="Q615" s="355"/>
      <c r="R615" s="355"/>
      <c r="S615" s="355"/>
      <c r="T615" s="355"/>
      <c r="U615" s="355"/>
    </row>
    <row r="616" ht="15.75" customHeight="1">
      <c r="J616" s="355"/>
      <c r="K616" s="355"/>
      <c r="L616" s="355"/>
      <c r="M616" s="355"/>
      <c r="N616" s="355"/>
      <c r="O616" s="355"/>
      <c r="P616" s="355"/>
      <c r="Q616" s="355"/>
      <c r="R616" s="355"/>
      <c r="S616" s="355"/>
      <c r="T616" s="355"/>
      <c r="U616" s="355"/>
    </row>
    <row r="617" ht="15.75" customHeight="1">
      <c r="J617" s="355"/>
      <c r="K617" s="355"/>
      <c r="L617" s="355"/>
      <c r="M617" s="355"/>
      <c r="N617" s="355"/>
      <c r="O617" s="355"/>
      <c r="P617" s="355"/>
      <c r="Q617" s="355"/>
      <c r="R617" s="355"/>
      <c r="S617" s="355"/>
      <c r="T617" s="355"/>
      <c r="U617" s="355"/>
    </row>
    <row r="618" ht="15.75" customHeight="1">
      <c r="J618" s="355"/>
      <c r="K618" s="355"/>
      <c r="L618" s="355"/>
      <c r="M618" s="355"/>
      <c r="N618" s="355"/>
      <c r="O618" s="355"/>
      <c r="P618" s="355"/>
      <c r="Q618" s="355"/>
      <c r="R618" s="355"/>
      <c r="S618" s="355"/>
      <c r="T618" s="355"/>
      <c r="U618" s="355"/>
    </row>
    <row r="619" ht="15.75" customHeight="1">
      <c r="J619" s="355"/>
      <c r="K619" s="355"/>
      <c r="L619" s="355"/>
      <c r="M619" s="355"/>
      <c r="N619" s="355"/>
      <c r="O619" s="355"/>
      <c r="P619" s="355"/>
      <c r="Q619" s="355"/>
      <c r="R619" s="355"/>
      <c r="S619" s="355"/>
      <c r="T619" s="355"/>
      <c r="U619" s="355"/>
    </row>
    <row r="620" ht="15.75" customHeight="1">
      <c r="J620" s="355"/>
      <c r="K620" s="355"/>
      <c r="L620" s="355"/>
      <c r="M620" s="355"/>
      <c r="N620" s="355"/>
      <c r="O620" s="355"/>
      <c r="P620" s="355"/>
      <c r="Q620" s="355"/>
      <c r="R620" s="355"/>
      <c r="S620" s="355"/>
      <c r="T620" s="355"/>
      <c r="U620" s="355"/>
    </row>
    <row r="621" ht="15.75" customHeight="1">
      <c r="J621" s="355"/>
      <c r="K621" s="355"/>
      <c r="L621" s="355"/>
      <c r="M621" s="355"/>
      <c r="N621" s="355"/>
      <c r="O621" s="355"/>
      <c r="P621" s="355"/>
      <c r="Q621" s="355"/>
      <c r="R621" s="355"/>
      <c r="S621" s="355"/>
      <c r="T621" s="355"/>
      <c r="U621" s="355"/>
    </row>
    <row r="622" ht="15.75" customHeight="1">
      <c r="J622" s="355"/>
      <c r="K622" s="355"/>
      <c r="L622" s="355"/>
      <c r="M622" s="355"/>
      <c r="N622" s="355"/>
      <c r="O622" s="355"/>
      <c r="P622" s="355"/>
      <c r="Q622" s="355"/>
      <c r="R622" s="355"/>
      <c r="S622" s="355"/>
      <c r="T622" s="355"/>
      <c r="U622" s="355"/>
    </row>
    <row r="623" ht="15.75" customHeight="1">
      <c r="J623" s="355"/>
      <c r="K623" s="355"/>
      <c r="L623" s="355"/>
      <c r="M623" s="355"/>
      <c r="N623" s="355"/>
      <c r="O623" s="355"/>
      <c r="P623" s="355"/>
      <c r="Q623" s="355"/>
      <c r="R623" s="355"/>
      <c r="S623" s="355"/>
      <c r="T623" s="355"/>
      <c r="U623" s="355"/>
    </row>
    <row r="624" ht="15.75" customHeight="1">
      <c r="J624" s="355"/>
      <c r="K624" s="355"/>
      <c r="L624" s="355"/>
      <c r="M624" s="355"/>
      <c r="N624" s="355"/>
      <c r="O624" s="355"/>
      <c r="P624" s="355"/>
      <c r="Q624" s="355"/>
      <c r="R624" s="355"/>
      <c r="S624" s="355"/>
      <c r="T624" s="355"/>
      <c r="U624" s="355"/>
    </row>
    <row r="625" ht="15.75" customHeight="1">
      <c r="J625" s="355"/>
      <c r="K625" s="355"/>
      <c r="L625" s="355"/>
      <c r="M625" s="355"/>
      <c r="N625" s="355"/>
      <c r="O625" s="355"/>
      <c r="P625" s="355"/>
      <c r="Q625" s="355"/>
      <c r="R625" s="355"/>
      <c r="S625" s="355"/>
      <c r="T625" s="355"/>
      <c r="U625" s="355"/>
    </row>
    <row r="626" ht="15.75" customHeight="1">
      <c r="J626" s="355"/>
      <c r="K626" s="355"/>
      <c r="L626" s="355"/>
      <c r="M626" s="355"/>
      <c r="N626" s="355"/>
      <c r="O626" s="355"/>
      <c r="P626" s="355"/>
      <c r="Q626" s="355"/>
      <c r="R626" s="355"/>
      <c r="S626" s="355"/>
      <c r="T626" s="355"/>
      <c r="U626" s="355"/>
    </row>
    <row r="627" ht="15.75" customHeight="1">
      <c r="J627" s="355"/>
      <c r="K627" s="355"/>
      <c r="L627" s="355"/>
      <c r="M627" s="355"/>
      <c r="N627" s="355"/>
      <c r="O627" s="355"/>
      <c r="P627" s="355"/>
      <c r="Q627" s="355"/>
      <c r="R627" s="355"/>
      <c r="S627" s="355"/>
      <c r="T627" s="355"/>
      <c r="U627" s="355"/>
    </row>
    <row r="628" ht="15.75" customHeight="1">
      <c r="J628" s="355"/>
      <c r="K628" s="355"/>
      <c r="L628" s="355"/>
      <c r="M628" s="355"/>
      <c r="N628" s="355"/>
      <c r="O628" s="355"/>
      <c r="P628" s="355"/>
      <c r="Q628" s="355"/>
      <c r="R628" s="355"/>
      <c r="S628" s="355"/>
      <c r="T628" s="355"/>
      <c r="U628" s="355"/>
    </row>
    <row r="629" ht="15.75" customHeight="1">
      <c r="J629" s="355"/>
      <c r="K629" s="355"/>
      <c r="L629" s="355"/>
      <c r="M629" s="355"/>
      <c r="N629" s="355"/>
      <c r="O629" s="355"/>
      <c r="P629" s="355"/>
      <c r="Q629" s="355"/>
      <c r="R629" s="355"/>
      <c r="S629" s="355"/>
      <c r="T629" s="355"/>
      <c r="U629" s="355"/>
    </row>
    <row r="630" ht="15.75" customHeight="1">
      <c r="J630" s="355"/>
      <c r="K630" s="355"/>
      <c r="L630" s="355"/>
      <c r="M630" s="355"/>
      <c r="N630" s="355"/>
      <c r="O630" s="355"/>
      <c r="P630" s="355"/>
      <c r="Q630" s="355"/>
      <c r="R630" s="355"/>
      <c r="S630" s="355"/>
      <c r="T630" s="355"/>
      <c r="U630" s="355"/>
    </row>
    <row r="631" ht="15.75" customHeight="1">
      <c r="J631" s="355"/>
      <c r="K631" s="355"/>
      <c r="L631" s="355"/>
      <c r="M631" s="355"/>
      <c r="N631" s="355"/>
      <c r="O631" s="355"/>
      <c r="P631" s="355"/>
      <c r="Q631" s="355"/>
      <c r="R631" s="355"/>
      <c r="S631" s="355"/>
      <c r="T631" s="355"/>
      <c r="U631" s="355"/>
    </row>
    <row r="632" ht="15.75" customHeight="1">
      <c r="J632" s="355"/>
      <c r="K632" s="355"/>
      <c r="L632" s="355"/>
      <c r="M632" s="355"/>
      <c r="N632" s="355"/>
      <c r="O632" s="355"/>
      <c r="P632" s="355"/>
      <c r="Q632" s="355"/>
      <c r="R632" s="355"/>
      <c r="S632" s="355"/>
      <c r="T632" s="355"/>
      <c r="U632" s="355"/>
    </row>
    <row r="633" ht="15.75" customHeight="1">
      <c r="J633" s="355"/>
      <c r="K633" s="355"/>
      <c r="L633" s="355"/>
      <c r="M633" s="355"/>
      <c r="N633" s="355"/>
      <c r="O633" s="355"/>
      <c r="P633" s="355"/>
      <c r="Q633" s="355"/>
      <c r="R633" s="355"/>
      <c r="S633" s="355"/>
      <c r="T633" s="355"/>
      <c r="U633" s="355"/>
    </row>
    <row r="634" ht="15.75" customHeight="1">
      <c r="J634" s="355"/>
      <c r="K634" s="355"/>
      <c r="L634" s="355"/>
      <c r="M634" s="355"/>
      <c r="N634" s="355"/>
      <c r="O634" s="355"/>
      <c r="P634" s="355"/>
      <c r="Q634" s="355"/>
      <c r="R634" s="355"/>
      <c r="S634" s="355"/>
      <c r="T634" s="355"/>
      <c r="U634" s="355"/>
    </row>
    <row r="635" ht="15.75" customHeight="1">
      <c r="J635" s="355"/>
      <c r="K635" s="355"/>
      <c r="L635" s="355"/>
      <c r="M635" s="355"/>
      <c r="N635" s="355"/>
      <c r="O635" s="355"/>
      <c r="P635" s="355"/>
      <c r="Q635" s="355"/>
      <c r="R635" s="355"/>
      <c r="S635" s="355"/>
      <c r="T635" s="355"/>
      <c r="U635" s="355"/>
    </row>
    <row r="636" ht="15.75" customHeight="1">
      <c r="J636" s="355"/>
      <c r="K636" s="355"/>
      <c r="L636" s="355"/>
      <c r="M636" s="355"/>
      <c r="N636" s="355"/>
      <c r="O636" s="355"/>
      <c r="P636" s="355"/>
      <c r="Q636" s="355"/>
      <c r="R636" s="355"/>
      <c r="S636" s="355"/>
      <c r="T636" s="355"/>
      <c r="U636" s="355"/>
    </row>
    <row r="637" ht="15.75" customHeight="1">
      <c r="J637" s="355"/>
      <c r="K637" s="355"/>
      <c r="L637" s="355"/>
      <c r="M637" s="355"/>
      <c r="N637" s="355"/>
      <c r="O637" s="355"/>
      <c r="P637" s="355"/>
      <c r="Q637" s="355"/>
      <c r="R637" s="355"/>
      <c r="S637" s="355"/>
      <c r="T637" s="355"/>
      <c r="U637" s="355"/>
    </row>
    <row r="638" ht="15.75" customHeight="1">
      <c r="J638" s="355"/>
      <c r="K638" s="355"/>
      <c r="L638" s="355"/>
      <c r="M638" s="355"/>
      <c r="N638" s="355"/>
      <c r="O638" s="355"/>
      <c r="P638" s="355"/>
      <c r="Q638" s="355"/>
      <c r="R638" s="355"/>
      <c r="S638" s="355"/>
      <c r="T638" s="355"/>
      <c r="U638" s="355"/>
    </row>
    <row r="639" ht="15.75" customHeight="1">
      <c r="J639" s="355"/>
      <c r="K639" s="355"/>
      <c r="L639" s="355"/>
      <c r="M639" s="355"/>
      <c r="N639" s="355"/>
      <c r="O639" s="355"/>
      <c r="P639" s="355"/>
      <c r="Q639" s="355"/>
      <c r="R639" s="355"/>
      <c r="S639" s="355"/>
      <c r="T639" s="355"/>
      <c r="U639" s="355"/>
    </row>
    <row r="640" ht="15.75" customHeight="1">
      <c r="J640" s="355"/>
      <c r="K640" s="355"/>
      <c r="L640" s="355"/>
      <c r="M640" s="355"/>
      <c r="N640" s="355"/>
      <c r="O640" s="355"/>
      <c r="P640" s="355"/>
      <c r="Q640" s="355"/>
      <c r="R640" s="355"/>
      <c r="S640" s="355"/>
      <c r="T640" s="355"/>
      <c r="U640" s="355"/>
    </row>
    <row r="641" ht="15.75" customHeight="1">
      <c r="J641" s="355"/>
      <c r="K641" s="355"/>
      <c r="L641" s="355"/>
      <c r="M641" s="355"/>
      <c r="N641" s="355"/>
      <c r="O641" s="355"/>
      <c r="P641" s="355"/>
      <c r="Q641" s="355"/>
      <c r="R641" s="355"/>
      <c r="S641" s="355"/>
      <c r="T641" s="355"/>
      <c r="U641" s="355"/>
    </row>
    <row r="642" ht="15.75" customHeight="1">
      <c r="J642" s="355"/>
      <c r="K642" s="355"/>
      <c r="L642" s="355"/>
      <c r="M642" s="355"/>
      <c r="N642" s="355"/>
      <c r="O642" s="355"/>
      <c r="P642" s="355"/>
      <c r="Q642" s="355"/>
      <c r="R642" s="355"/>
      <c r="S642" s="355"/>
      <c r="T642" s="355"/>
      <c r="U642" s="355"/>
    </row>
    <row r="643" ht="15.75" customHeight="1">
      <c r="J643" s="355"/>
      <c r="K643" s="355"/>
      <c r="L643" s="355"/>
      <c r="M643" s="355"/>
      <c r="N643" s="355"/>
      <c r="O643" s="355"/>
      <c r="P643" s="355"/>
      <c r="Q643" s="355"/>
      <c r="R643" s="355"/>
      <c r="S643" s="355"/>
      <c r="T643" s="355"/>
      <c r="U643" s="355"/>
    </row>
    <row r="644" ht="15.75" customHeight="1">
      <c r="J644" s="355"/>
      <c r="K644" s="355"/>
      <c r="L644" s="355"/>
      <c r="M644" s="355"/>
      <c r="N644" s="355"/>
      <c r="O644" s="355"/>
      <c r="P644" s="355"/>
      <c r="Q644" s="355"/>
      <c r="R644" s="355"/>
      <c r="S644" s="355"/>
      <c r="T644" s="355"/>
      <c r="U644" s="355"/>
    </row>
    <row r="645" ht="15.75" customHeight="1">
      <c r="J645" s="355"/>
      <c r="K645" s="355"/>
      <c r="L645" s="355"/>
      <c r="M645" s="355"/>
      <c r="N645" s="355"/>
      <c r="O645" s="355"/>
      <c r="P645" s="355"/>
      <c r="Q645" s="355"/>
      <c r="R645" s="355"/>
      <c r="S645" s="355"/>
      <c r="T645" s="355"/>
      <c r="U645" s="355"/>
    </row>
    <row r="646" ht="15.75" customHeight="1">
      <c r="J646" s="355"/>
      <c r="K646" s="355"/>
      <c r="L646" s="355"/>
      <c r="M646" s="355"/>
      <c r="N646" s="355"/>
      <c r="O646" s="355"/>
      <c r="P646" s="355"/>
      <c r="Q646" s="355"/>
      <c r="R646" s="355"/>
      <c r="S646" s="355"/>
      <c r="T646" s="355"/>
      <c r="U646" s="355"/>
    </row>
    <row r="647" ht="15.75" customHeight="1">
      <c r="J647" s="355"/>
      <c r="K647" s="355"/>
      <c r="L647" s="355"/>
      <c r="M647" s="355"/>
      <c r="N647" s="355"/>
      <c r="O647" s="355"/>
      <c r="P647" s="355"/>
      <c r="Q647" s="355"/>
      <c r="R647" s="355"/>
      <c r="S647" s="355"/>
      <c r="T647" s="355"/>
      <c r="U647" s="355"/>
    </row>
    <row r="648" ht="15.75" customHeight="1">
      <c r="J648" s="355"/>
      <c r="K648" s="355"/>
      <c r="L648" s="355"/>
      <c r="M648" s="355"/>
      <c r="N648" s="355"/>
      <c r="O648" s="355"/>
      <c r="P648" s="355"/>
      <c r="Q648" s="355"/>
      <c r="R648" s="355"/>
      <c r="S648" s="355"/>
      <c r="T648" s="355"/>
      <c r="U648" s="355"/>
    </row>
    <row r="649" ht="15.75" customHeight="1">
      <c r="J649" s="355"/>
      <c r="K649" s="355"/>
      <c r="L649" s="355"/>
      <c r="M649" s="355"/>
      <c r="N649" s="355"/>
      <c r="O649" s="355"/>
      <c r="P649" s="355"/>
      <c r="Q649" s="355"/>
      <c r="R649" s="355"/>
      <c r="S649" s="355"/>
      <c r="T649" s="355"/>
      <c r="U649" s="355"/>
    </row>
    <row r="650" ht="15.75" customHeight="1">
      <c r="J650" s="355"/>
      <c r="K650" s="355"/>
      <c r="L650" s="355"/>
      <c r="M650" s="355"/>
      <c r="N650" s="355"/>
      <c r="O650" s="355"/>
      <c r="P650" s="355"/>
      <c r="Q650" s="355"/>
      <c r="R650" s="355"/>
      <c r="S650" s="355"/>
      <c r="T650" s="355"/>
      <c r="U650" s="355"/>
    </row>
    <row r="651" ht="15.75" customHeight="1">
      <c r="J651" s="355"/>
      <c r="K651" s="355"/>
      <c r="L651" s="355"/>
      <c r="M651" s="355"/>
      <c r="N651" s="355"/>
      <c r="O651" s="355"/>
      <c r="P651" s="355"/>
      <c r="Q651" s="355"/>
      <c r="R651" s="355"/>
      <c r="S651" s="355"/>
      <c r="T651" s="355"/>
      <c r="U651" s="355"/>
    </row>
    <row r="652" ht="15.75" customHeight="1">
      <c r="J652" s="355"/>
      <c r="K652" s="355"/>
      <c r="L652" s="355"/>
      <c r="M652" s="355"/>
      <c r="N652" s="355"/>
      <c r="O652" s="355"/>
      <c r="P652" s="355"/>
      <c r="Q652" s="355"/>
      <c r="R652" s="355"/>
      <c r="S652" s="355"/>
      <c r="T652" s="355"/>
      <c r="U652" s="355"/>
    </row>
    <row r="653" ht="15.75" customHeight="1">
      <c r="J653" s="355"/>
      <c r="K653" s="355"/>
      <c r="L653" s="355"/>
      <c r="M653" s="355"/>
      <c r="N653" s="355"/>
      <c r="O653" s="355"/>
      <c r="P653" s="355"/>
      <c r="Q653" s="355"/>
      <c r="R653" s="355"/>
      <c r="S653" s="355"/>
      <c r="T653" s="355"/>
      <c r="U653" s="355"/>
    </row>
    <row r="654" ht="15.75" customHeight="1">
      <c r="J654" s="355"/>
      <c r="K654" s="355"/>
      <c r="L654" s="355"/>
      <c r="M654" s="355"/>
      <c r="N654" s="355"/>
      <c r="O654" s="355"/>
      <c r="P654" s="355"/>
      <c r="Q654" s="355"/>
      <c r="R654" s="355"/>
      <c r="S654" s="355"/>
      <c r="T654" s="355"/>
      <c r="U654" s="355"/>
    </row>
    <row r="655" ht="15.75" customHeight="1">
      <c r="J655" s="355"/>
      <c r="K655" s="355"/>
      <c r="L655" s="355"/>
      <c r="M655" s="355"/>
      <c r="N655" s="355"/>
      <c r="O655" s="355"/>
      <c r="P655" s="355"/>
      <c r="Q655" s="355"/>
      <c r="R655" s="355"/>
      <c r="S655" s="355"/>
      <c r="T655" s="355"/>
      <c r="U655" s="355"/>
    </row>
    <row r="656" ht="15.75" customHeight="1">
      <c r="J656" s="355"/>
      <c r="K656" s="355"/>
      <c r="L656" s="355"/>
      <c r="M656" s="355"/>
      <c r="N656" s="355"/>
      <c r="O656" s="355"/>
      <c r="P656" s="355"/>
      <c r="Q656" s="355"/>
      <c r="R656" s="355"/>
      <c r="S656" s="355"/>
      <c r="T656" s="355"/>
      <c r="U656" s="355"/>
    </row>
    <row r="657" ht="15.75" customHeight="1">
      <c r="J657" s="355"/>
      <c r="K657" s="355"/>
      <c r="L657" s="355"/>
      <c r="M657" s="355"/>
      <c r="N657" s="355"/>
      <c r="O657" s="355"/>
      <c r="P657" s="355"/>
      <c r="Q657" s="355"/>
      <c r="R657" s="355"/>
      <c r="S657" s="355"/>
      <c r="T657" s="355"/>
      <c r="U657" s="355"/>
    </row>
    <row r="658" ht="15.75" customHeight="1">
      <c r="J658" s="355"/>
      <c r="K658" s="355"/>
      <c r="L658" s="355"/>
      <c r="M658" s="355"/>
      <c r="N658" s="355"/>
      <c r="O658" s="355"/>
      <c r="P658" s="355"/>
      <c r="Q658" s="355"/>
      <c r="R658" s="355"/>
      <c r="S658" s="355"/>
      <c r="T658" s="355"/>
      <c r="U658" s="355"/>
    </row>
    <row r="659" ht="15.75" customHeight="1">
      <c r="J659" s="355"/>
      <c r="K659" s="355"/>
      <c r="L659" s="355"/>
      <c r="M659" s="355"/>
      <c r="N659" s="355"/>
      <c r="O659" s="355"/>
      <c r="P659" s="355"/>
      <c r="Q659" s="355"/>
      <c r="R659" s="355"/>
      <c r="S659" s="355"/>
      <c r="T659" s="355"/>
      <c r="U659" s="355"/>
    </row>
    <row r="660" ht="15.75" customHeight="1">
      <c r="J660" s="355"/>
      <c r="K660" s="355"/>
      <c r="L660" s="355"/>
      <c r="M660" s="355"/>
      <c r="N660" s="355"/>
      <c r="O660" s="355"/>
      <c r="P660" s="355"/>
      <c r="Q660" s="355"/>
      <c r="R660" s="355"/>
      <c r="S660" s="355"/>
      <c r="T660" s="355"/>
      <c r="U660" s="355"/>
    </row>
    <row r="661" ht="15.75" customHeight="1">
      <c r="J661" s="355"/>
      <c r="K661" s="355"/>
      <c r="L661" s="355"/>
      <c r="M661" s="355"/>
      <c r="N661" s="355"/>
      <c r="O661" s="355"/>
      <c r="P661" s="355"/>
      <c r="Q661" s="355"/>
      <c r="R661" s="355"/>
      <c r="S661" s="355"/>
      <c r="T661" s="355"/>
      <c r="U661" s="355"/>
    </row>
    <row r="662" ht="15.75" customHeight="1">
      <c r="J662" s="355"/>
      <c r="K662" s="355"/>
      <c r="L662" s="355"/>
      <c r="M662" s="355"/>
      <c r="N662" s="355"/>
      <c r="O662" s="355"/>
      <c r="P662" s="355"/>
      <c r="Q662" s="355"/>
      <c r="R662" s="355"/>
      <c r="S662" s="355"/>
      <c r="T662" s="355"/>
      <c r="U662" s="355"/>
    </row>
    <row r="663" ht="15.75" customHeight="1">
      <c r="J663" s="355"/>
      <c r="K663" s="355"/>
      <c r="L663" s="355"/>
      <c r="M663" s="355"/>
      <c r="N663" s="355"/>
      <c r="O663" s="355"/>
      <c r="P663" s="355"/>
      <c r="Q663" s="355"/>
      <c r="R663" s="355"/>
      <c r="S663" s="355"/>
      <c r="T663" s="355"/>
      <c r="U663" s="355"/>
    </row>
    <row r="664" ht="15.75" customHeight="1">
      <c r="J664" s="355"/>
      <c r="K664" s="355"/>
      <c r="L664" s="355"/>
      <c r="M664" s="355"/>
      <c r="N664" s="355"/>
      <c r="O664" s="355"/>
      <c r="P664" s="355"/>
      <c r="Q664" s="355"/>
      <c r="R664" s="355"/>
      <c r="S664" s="355"/>
      <c r="T664" s="355"/>
      <c r="U664" s="355"/>
    </row>
    <row r="665" ht="15.75" customHeight="1">
      <c r="J665" s="355"/>
      <c r="K665" s="355"/>
      <c r="L665" s="355"/>
      <c r="M665" s="355"/>
      <c r="N665" s="355"/>
      <c r="O665" s="355"/>
      <c r="P665" s="355"/>
      <c r="Q665" s="355"/>
      <c r="R665" s="355"/>
      <c r="S665" s="355"/>
      <c r="T665" s="355"/>
      <c r="U665" s="355"/>
    </row>
    <row r="666" ht="15.75" customHeight="1">
      <c r="J666" s="355"/>
      <c r="K666" s="355"/>
      <c r="L666" s="355"/>
      <c r="M666" s="355"/>
      <c r="N666" s="355"/>
      <c r="O666" s="355"/>
      <c r="P666" s="355"/>
      <c r="Q666" s="355"/>
      <c r="R666" s="355"/>
      <c r="S666" s="355"/>
      <c r="T666" s="355"/>
      <c r="U666" s="355"/>
    </row>
    <row r="667" ht="15.75" customHeight="1">
      <c r="J667" s="355"/>
      <c r="K667" s="355"/>
      <c r="L667" s="355"/>
      <c r="M667" s="355"/>
      <c r="N667" s="355"/>
      <c r="O667" s="355"/>
      <c r="P667" s="355"/>
      <c r="Q667" s="355"/>
      <c r="R667" s="355"/>
      <c r="S667" s="355"/>
      <c r="T667" s="355"/>
      <c r="U667" s="355"/>
    </row>
    <row r="668" ht="15.75" customHeight="1">
      <c r="J668" s="355"/>
      <c r="K668" s="355"/>
      <c r="L668" s="355"/>
      <c r="M668" s="355"/>
      <c r="N668" s="355"/>
      <c r="O668" s="355"/>
      <c r="P668" s="355"/>
      <c r="Q668" s="355"/>
      <c r="R668" s="355"/>
      <c r="S668" s="355"/>
      <c r="T668" s="355"/>
      <c r="U668" s="355"/>
    </row>
    <row r="669" ht="15.75" customHeight="1">
      <c r="J669" s="355"/>
      <c r="K669" s="355"/>
      <c r="L669" s="355"/>
      <c r="M669" s="355"/>
      <c r="N669" s="355"/>
      <c r="O669" s="355"/>
      <c r="P669" s="355"/>
      <c r="Q669" s="355"/>
      <c r="R669" s="355"/>
      <c r="S669" s="355"/>
      <c r="T669" s="355"/>
      <c r="U669" s="355"/>
    </row>
    <row r="670" ht="15.75" customHeight="1">
      <c r="J670" s="355"/>
      <c r="K670" s="355"/>
      <c r="L670" s="355"/>
      <c r="M670" s="355"/>
      <c r="N670" s="355"/>
      <c r="O670" s="355"/>
      <c r="P670" s="355"/>
      <c r="Q670" s="355"/>
      <c r="R670" s="355"/>
      <c r="S670" s="355"/>
      <c r="T670" s="355"/>
      <c r="U670" s="355"/>
    </row>
    <row r="671" ht="15.75" customHeight="1">
      <c r="J671" s="355"/>
      <c r="K671" s="355"/>
      <c r="L671" s="355"/>
      <c r="M671" s="355"/>
      <c r="N671" s="355"/>
      <c r="O671" s="355"/>
      <c r="P671" s="355"/>
      <c r="Q671" s="355"/>
      <c r="R671" s="355"/>
      <c r="S671" s="355"/>
      <c r="T671" s="355"/>
      <c r="U671" s="355"/>
    </row>
    <row r="672" ht="15.75" customHeight="1">
      <c r="J672" s="355"/>
      <c r="K672" s="355"/>
      <c r="L672" s="355"/>
      <c r="M672" s="355"/>
      <c r="N672" s="355"/>
      <c r="O672" s="355"/>
      <c r="P672" s="355"/>
      <c r="Q672" s="355"/>
      <c r="R672" s="355"/>
      <c r="S672" s="355"/>
      <c r="T672" s="355"/>
      <c r="U672" s="355"/>
    </row>
    <row r="673" ht="15.75" customHeight="1">
      <c r="J673" s="355"/>
      <c r="K673" s="355"/>
      <c r="L673" s="355"/>
      <c r="M673" s="355"/>
      <c r="N673" s="355"/>
      <c r="O673" s="355"/>
      <c r="P673" s="355"/>
      <c r="Q673" s="355"/>
      <c r="R673" s="355"/>
      <c r="S673" s="355"/>
      <c r="T673" s="355"/>
      <c r="U673" s="355"/>
    </row>
    <row r="674" ht="15.75" customHeight="1">
      <c r="J674" s="355"/>
      <c r="K674" s="355"/>
      <c r="L674" s="355"/>
      <c r="M674" s="355"/>
      <c r="N674" s="355"/>
      <c r="O674" s="355"/>
      <c r="P674" s="355"/>
      <c r="Q674" s="355"/>
      <c r="R674" s="355"/>
      <c r="S674" s="355"/>
      <c r="T674" s="355"/>
      <c r="U674" s="355"/>
    </row>
    <row r="675" ht="15.75" customHeight="1">
      <c r="J675" s="355"/>
      <c r="K675" s="355"/>
      <c r="L675" s="355"/>
      <c r="M675" s="355"/>
      <c r="N675" s="355"/>
      <c r="O675" s="355"/>
      <c r="P675" s="355"/>
      <c r="Q675" s="355"/>
      <c r="R675" s="355"/>
      <c r="S675" s="355"/>
      <c r="T675" s="355"/>
      <c r="U675" s="355"/>
    </row>
    <row r="676" ht="15.75" customHeight="1">
      <c r="J676" s="355"/>
      <c r="K676" s="355"/>
      <c r="L676" s="355"/>
      <c r="M676" s="355"/>
      <c r="N676" s="355"/>
      <c r="O676" s="355"/>
      <c r="P676" s="355"/>
      <c r="Q676" s="355"/>
      <c r="R676" s="355"/>
      <c r="S676" s="355"/>
      <c r="T676" s="355"/>
      <c r="U676" s="355"/>
    </row>
    <row r="677" ht="15.75" customHeight="1">
      <c r="J677" s="355"/>
      <c r="K677" s="355"/>
      <c r="L677" s="355"/>
      <c r="M677" s="355"/>
      <c r="N677" s="355"/>
      <c r="O677" s="355"/>
      <c r="P677" s="355"/>
      <c r="Q677" s="355"/>
      <c r="R677" s="355"/>
      <c r="S677" s="355"/>
      <c r="T677" s="355"/>
      <c r="U677" s="355"/>
    </row>
    <row r="678" ht="15.75" customHeight="1">
      <c r="J678" s="355"/>
      <c r="K678" s="355"/>
      <c r="L678" s="355"/>
      <c r="M678" s="355"/>
      <c r="N678" s="355"/>
      <c r="O678" s="355"/>
      <c r="P678" s="355"/>
      <c r="Q678" s="355"/>
      <c r="R678" s="355"/>
      <c r="S678" s="355"/>
      <c r="T678" s="355"/>
      <c r="U678" s="355"/>
    </row>
    <row r="679" ht="15.75" customHeight="1">
      <c r="J679" s="355"/>
      <c r="K679" s="355"/>
      <c r="L679" s="355"/>
      <c r="M679" s="355"/>
      <c r="N679" s="355"/>
      <c r="O679" s="355"/>
      <c r="P679" s="355"/>
      <c r="Q679" s="355"/>
      <c r="R679" s="355"/>
      <c r="S679" s="355"/>
      <c r="T679" s="355"/>
      <c r="U679" s="355"/>
    </row>
    <row r="680" ht="15.75" customHeight="1">
      <c r="J680" s="355"/>
      <c r="K680" s="355"/>
      <c r="L680" s="355"/>
      <c r="M680" s="355"/>
      <c r="N680" s="355"/>
      <c r="O680" s="355"/>
      <c r="P680" s="355"/>
      <c r="Q680" s="355"/>
      <c r="R680" s="355"/>
      <c r="S680" s="355"/>
      <c r="T680" s="355"/>
      <c r="U680" s="355"/>
    </row>
    <row r="681" ht="15.75" customHeight="1">
      <c r="J681" s="355"/>
      <c r="K681" s="355"/>
      <c r="L681" s="355"/>
      <c r="M681" s="355"/>
      <c r="N681" s="355"/>
      <c r="O681" s="355"/>
      <c r="P681" s="355"/>
      <c r="Q681" s="355"/>
      <c r="R681" s="355"/>
      <c r="S681" s="355"/>
      <c r="T681" s="355"/>
      <c r="U681" s="355"/>
    </row>
    <row r="682" ht="15.75" customHeight="1">
      <c r="J682" s="355"/>
      <c r="K682" s="355"/>
      <c r="L682" s="355"/>
      <c r="M682" s="355"/>
      <c r="N682" s="355"/>
      <c r="O682" s="355"/>
      <c r="P682" s="355"/>
      <c r="Q682" s="355"/>
      <c r="R682" s="355"/>
      <c r="S682" s="355"/>
      <c r="T682" s="355"/>
      <c r="U682" s="355"/>
    </row>
    <row r="683" ht="15.75" customHeight="1">
      <c r="J683" s="355"/>
      <c r="K683" s="355"/>
      <c r="L683" s="355"/>
      <c r="M683" s="355"/>
      <c r="N683" s="355"/>
      <c r="O683" s="355"/>
      <c r="P683" s="355"/>
      <c r="Q683" s="355"/>
      <c r="R683" s="355"/>
      <c r="S683" s="355"/>
      <c r="T683" s="355"/>
      <c r="U683" s="355"/>
    </row>
    <row r="684" ht="15.75" customHeight="1">
      <c r="J684" s="355"/>
      <c r="K684" s="355"/>
      <c r="L684" s="355"/>
      <c r="M684" s="355"/>
      <c r="N684" s="355"/>
      <c r="O684" s="355"/>
      <c r="P684" s="355"/>
      <c r="Q684" s="355"/>
      <c r="R684" s="355"/>
      <c r="S684" s="355"/>
      <c r="T684" s="355"/>
      <c r="U684" s="355"/>
    </row>
    <row r="685" ht="15.75" customHeight="1">
      <c r="J685" s="355"/>
      <c r="K685" s="355"/>
      <c r="L685" s="355"/>
      <c r="M685" s="355"/>
      <c r="N685" s="355"/>
      <c r="O685" s="355"/>
      <c r="P685" s="355"/>
      <c r="Q685" s="355"/>
      <c r="R685" s="355"/>
      <c r="S685" s="355"/>
      <c r="T685" s="355"/>
      <c r="U685" s="355"/>
    </row>
    <row r="686" ht="15.75" customHeight="1">
      <c r="J686" s="355"/>
      <c r="K686" s="355"/>
      <c r="L686" s="355"/>
      <c r="M686" s="355"/>
      <c r="N686" s="355"/>
      <c r="O686" s="355"/>
      <c r="P686" s="355"/>
      <c r="Q686" s="355"/>
      <c r="R686" s="355"/>
      <c r="S686" s="355"/>
      <c r="T686" s="355"/>
      <c r="U686" s="355"/>
    </row>
    <row r="687" ht="15.75" customHeight="1">
      <c r="J687" s="355"/>
      <c r="K687" s="355"/>
      <c r="L687" s="355"/>
      <c r="M687" s="355"/>
      <c r="N687" s="355"/>
      <c r="O687" s="355"/>
      <c r="P687" s="355"/>
      <c r="Q687" s="355"/>
      <c r="R687" s="355"/>
      <c r="S687" s="355"/>
      <c r="T687" s="355"/>
      <c r="U687" s="355"/>
    </row>
    <row r="688" ht="15.75" customHeight="1">
      <c r="J688" s="355"/>
      <c r="K688" s="355"/>
      <c r="L688" s="355"/>
      <c r="M688" s="355"/>
      <c r="N688" s="355"/>
      <c r="O688" s="355"/>
      <c r="P688" s="355"/>
      <c r="Q688" s="355"/>
      <c r="R688" s="355"/>
      <c r="S688" s="355"/>
      <c r="T688" s="355"/>
      <c r="U688" s="355"/>
    </row>
    <row r="689" ht="15.75" customHeight="1">
      <c r="J689" s="355"/>
      <c r="K689" s="355"/>
      <c r="L689" s="355"/>
      <c r="M689" s="355"/>
      <c r="N689" s="355"/>
      <c r="O689" s="355"/>
      <c r="P689" s="355"/>
      <c r="Q689" s="355"/>
      <c r="R689" s="355"/>
      <c r="S689" s="355"/>
      <c r="T689" s="355"/>
      <c r="U689" s="355"/>
    </row>
    <row r="690" ht="15.75" customHeight="1">
      <c r="J690" s="355"/>
      <c r="K690" s="355"/>
      <c r="L690" s="355"/>
      <c r="M690" s="355"/>
      <c r="N690" s="355"/>
      <c r="O690" s="355"/>
      <c r="P690" s="355"/>
      <c r="Q690" s="355"/>
      <c r="R690" s="355"/>
      <c r="S690" s="355"/>
      <c r="T690" s="355"/>
      <c r="U690" s="355"/>
    </row>
    <row r="691" ht="15.75" customHeight="1">
      <c r="J691" s="355"/>
      <c r="K691" s="355"/>
      <c r="L691" s="355"/>
      <c r="M691" s="355"/>
      <c r="N691" s="355"/>
      <c r="O691" s="355"/>
      <c r="P691" s="355"/>
      <c r="Q691" s="355"/>
      <c r="R691" s="355"/>
      <c r="S691" s="355"/>
      <c r="T691" s="355"/>
      <c r="U691" s="355"/>
    </row>
    <row r="692" ht="15.75" customHeight="1">
      <c r="J692" s="355"/>
      <c r="K692" s="355"/>
      <c r="L692" s="355"/>
      <c r="M692" s="355"/>
      <c r="N692" s="355"/>
      <c r="O692" s="355"/>
      <c r="P692" s="355"/>
      <c r="Q692" s="355"/>
      <c r="R692" s="355"/>
      <c r="S692" s="355"/>
      <c r="T692" s="355"/>
      <c r="U692" s="355"/>
    </row>
    <row r="693" ht="15.75" customHeight="1">
      <c r="J693" s="355"/>
      <c r="K693" s="355"/>
      <c r="L693" s="355"/>
      <c r="M693" s="355"/>
      <c r="N693" s="355"/>
      <c r="O693" s="355"/>
      <c r="P693" s="355"/>
      <c r="Q693" s="355"/>
      <c r="R693" s="355"/>
      <c r="S693" s="355"/>
      <c r="T693" s="355"/>
      <c r="U693" s="355"/>
    </row>
    <row r="694" ht="15.75" customHeight="1">
      <c r="J694" s="355"/>
      <c r="K694" s="355"/>
      <c r="L694" s="355"/>
      <c r="M694" s="355"/>
      <c r="N694" s="355"/>
      <c r="O694" s="355"/>
      <c r="P694" s="355"/>
      <c r="Q694" s="355"/>
      <c r="R694" s="355"/>
      <c r="S694" s="355"/>
      <c r="T694" s="355"/>
      <c r="U694" s="355"/>
    </row>
    <row r="695" ht="15.75" customHeight="1">
      <c r="J695" s="355"/>
      <c r="K695" s="355"/>
      <c r="L695" s="355"/>
      <c r="M695" s="355"/>
      <c r="N695" s="355"/>
      <c r="O695" s="355"/>
      <c r="P695" s="355"/>
      <c r="Q695" s="355"/>
      <c r="R695" s="355"/>
      <c r="S695" s="355"/>
      <c r="T695" s="355"/>
      <c r="U695" s="355"/>
    </row>
    <row r="696" ht="15.75" customHeight="1">
      <c r="J696" s="355"/>
      <c r="K696" s="355"/>
      <c r="L696" s="355"/>
      <c r="M696" s="355"/>
      <c r="N696" s="355"/>
      <c r="O696" s="355"/>
      <c r="P696" s="355"/>
      <c r="Q696" s="355"/>
      <c r="R696" s="355"/>
      <c r="S696" s="355"/>
      <c r="T696" s="355"/>
      <c r="U696" s="355"/>
    </row>
    <row r="697" ht="15.75" customHeight="1">
      <c r="J697" s="355"/>
      <c r="K697" s="355"/>
      <c r="L697" s="355"/>
      <c r="M697" s="355"/>
      <c r="N697" s="355"/>
      <c r="O697" s="355"/>
      <c r="P697" s="355"/>
      <c r="Q697" s="355"/>
      <c r="R697" s="355"/>
      <c r="S697" s="355"/>
      <c r="T697" s="355"/>
      <c r="U697" s="355"/>
    </row>
    <row r="698" ht="15.75" customHeight="1">
      <c r="J698" s="355"/>
      <c r="K698" s="355"/>
      <c r="L698" s="355"/>
      <c r="M698" s="355"/>
      <c r="N698" s="355"/>
      <c r="O698" s="355"/>
      <c r="P698" s="355"/>
      <c r="Q698" s="355"/>
      <c r="R698" s="355"/>
      <c r="S698" s="355"/>
      <c r="T698" s="355"/>
      <c r="U698" s="355"/>
    </row>
    <row r="699" ht="15.75" customHeight="1">
      <c r="J699" s="355"/>
      <c r="K699" s="355"/>
      <c r="L699" s="355"/>
      <c r="M699" s="355"/>
      <c r="N699" s="355"/>
      <c r="O699" s="355"/>
      <c r="P699" s="355"/>
      <c r="Q699" s="355"/>
      <c r="R699" s="355"/>
      <c r="S699" s="355"/>
      <c r="T699" s="355"/>
      <c r="U699" s="355"/>
    </row>
    <row r="700" ht="15.75" customHeight="1">
      <c r="J700" s="355"/>
      <c r="K700" s="355"/>
      <c r="L700" s="355"/>
      <c r="M700" s="355"/>
      <c r="N700" s="355"/>
      <c r="O700" s="355"/>
      <c r="P700" s="355"/>
      <c r="Q700" s="355"/>
      <c r="R700" s="355"/>
      <c r="S700" s="355"/>
      <c r="T700" s="355"/>
      <c r="U700" s="355"/>
    </row>
    <row r="701" ht="15.75" customHeight="1">
      <c r="J701" s="355"/>
      <c r="K701" s="355"/>
      <c r="L701" s="355"/>
      <c r="M701" s="355"/>
      <c r="N701" s="355"/>
      <c r="O701" s="355"/>
      <c r="P701" s="355"/>
      <c r="Q701" s="355"/>
      <c r="R701" s="355"/>
      <c r="S701" s="355"/>
      <c r="T701" s="355"/>
      <c r="U701" s="355"/>
    </row>
    <row r="702" ht="15.75" customHeight="1">
      <c r="J702" s="355"/>
      <c r="K702" s="355"/>
      <c r="L702" s="355"/>
      <c r="M702" s="355"/>
      <c r="N702" s="355"/>
      <c r="O702" s="355"/>
      <c r="P702" s="355"/>
      <c r="Q702" s="355"/>
      <c r="R702" s="355"/>
      <c r="S702" s="355"/>
      <c r="T702" s="355"/>
      <c r="U702" s="355"/>
    </row>
    <row r="703" ht="15.75" customHeight="1">
      <c r="J703" s="355"/>
      <c r="K703" s="355"/>
      <c r="L703" s="355"/>
      <c r="M703" s="355"/>
      <c r="N703" s="355"/>
      <c r="O703" s="355"/>
      <c r="P703" s="355"/>
      <c r="Q703" s="355"/>
      <c r="R703" s="355"/>
      <c r="S703" s="355"/>
      <c r="T703" s="355"/>
      <c r="U703" s="355"/>
    </row>
    <row r="704" ht="15.75" customHeight="1">
      <c r="J704" s="355"/>
      <c r="K704" s="355"/>
      <c r="L704" s="355"/>
      <c r="M704" s="355"/>
      <c r="N704" s="355"/>
      <c r="O704" s="355"/>
      <c r="P704" s="355"/>
      <c r="Q704" s="355"/>
      <c r="R704" s="355"/>
      <c r="S704" s="355"/>
      <c r="T704" s="355"/>
      <c r="U704" s="355"/>
    </row>
    <row r="705" ht="15.75" customHeight="1">
      <c r="J705" s="355"/>
      <c r="K705" s="355"/>
      <c r="L705" s="355"/>
      <c r="M705" s="355"/>
      <c r="N705" s="355"/>
      <c r="O705" s="355"/>
      <c r="P705" s="355"/>
      <c r="Q705" s="355"/>
      <c r="R705" s="355"/>
      <c r="S705" s="355"/>
      <c r="T705" s="355"/>
      <c r="U705" s="355"/>
    </row>
    <row r="706" ht="15.75" customHeight="1">
      <c r="J706" s="355"/>
      <c r="K706" s="355"/>
      <c r="L706" s="355"/>
      <c r="M706" s="355"/>
      <c r="N706" s="355"/>
      <c r="O706" s="355"/>
      <c r="P706" s="355"/>
      <c r="Q706" s="355"/>
      <c r="R706" s="355"/>
      <c r="S706" s="355"/>
      <c r="T706" s="355"/>
      <c r="U706" s="355"/>
    </row>
    <row r="707" ht="15.75" customHeight="1">
      <c r="J707" s="355"/>
      <c r="K707" s="355"/>
      <c r="L707" s="355"/>
      <c r="M707" s="355"/>
      <c r="N707" s="355"/>
      <c r="O707" s="355"/>
      <c r="P707" s="355"/>
      <c r="Q707" s="355"/>
      <c r="R707" s="355"/>
      <c r="S707" s="355"/>
      <c r="T707" s="355"/>
      <c r="U707" s="355"/>
    </row>
    <row r="708" ht="15.75" customHeight="1">
      <c r="J708" s="355"/>
      <c r="K708" s="355"/>
      <c r="L708" s="355"/>
      <c r="M708" s="355"/>
      <c r="N708" s="355"/>
      <c r="O708" s="355"/>
      <c r="P708" s="355"/>
      <c r="Q708" s="355"/>
      <c r="R708" s="355"/>
      <c r="S708" s="355"/>
      <c r="T708" s="355"/>
      <c r="U708" s="355"/>
    </row>
    <row r="709" ht="15.75" customHeight="1">
      <c r="J709" s="355"/>
      <c r="K709" s="355"/>
      <c r="L709" s="355"/>
      <c r="M709" s="355"/>
      <c r="N709" s="355"/>
      <c r="O709" s="355"/>
      <c r="P709" s="355"/>
      <c r="Q709" s="355"/>
      <c r="R709" s="355"/>
      <c r="S709" s="355"/>
      <c r="T709" s="355"/>
      <c r="U709" s="355"/>
    </row>
    <row r="710" ht="15.75" customHeight="1">
      <c r="J710" s="355"/>
      <c r="K710" s="355"/>
      <c r="L710" s="355"/>
      <c r="M710" s="355"/>
      <c r="N710" s="355"/>
      <c r="O710" s="355"/>
      <c r="P710" s="355"/>
      <c r="Q710" s="355"/>
      <c r="R710" s="355"/>
      <c r="S710" s="355"/>
      <c r="T710" s="355"/>
      <c r="U710" s="355"/>
    </row>
    <row r="711" ht="15.75" customHeight="1">
      <c r="J711" s="355"/>
      <c r="K711" s="355"/>
      <c r="L711" s="355"/>
      <c r="M711" s="355"/>
      <c r="N711" s="355"/>
      <c r="O711" s="355"/>
      <c r="P711" s="355"/>
      <c r="Q711" s="355"/>
      <c r="R711" s="355"/>
      <c r="S711" s="355"/>
      <c r="T711" s="355"/>
      <c r="U711" s="355"/>
    </row>
    <row r="712" ht="15.75" customHeight="1">
      <c r="J712" s="355"/>
      <c r="K712" s="355"/>
      <c r="L712" s="355"/>
      <c r="M712" s="355"/>
      <c r="N712" s="355"/>
      <c r="O712" s="355"/>
      <c r="P712" s="355"/>
      <c r="Q712" s="355"/>
      <c r="R712" s="355"/>
      <c r="S712" s="355"/>
      <c r="T712" s="355"/>
      <c r="U712" s="355"/>
    </row>
    <row r="713" ht="15.75" customHeight="1">
      <c r="J713" s="355"/>
      <c r="K713" s="355"/>
      <c r="L713" s="355"/>
      <c r="M713" s="355"/>
      <c r="N713" s="355"/>
      <c r="O713" s="355"/>
      <c r="P713" s="355"/>
      <c r="Q713" s="355"/>
      <c r="R713" s="355"/>
      <c r="S713" s="355"/>
      <c r="T713" s="355"/>
      <c r="U713" s="355"/>
    </row>
    <row r="714" ht="15.75" customHeight="1">
      <c r="J714" s="355"/>
      <c r="K714" s="355"/>
      <c r="L714" s="355"/>
      <c r="M714" s="355"/>
      <c r="N714" s="355"/>
      <c r="O714" s="355"/>
      <c r="P714" s="355"/>
      <c r="Q714" s="355"/>
      <c r="R714" s="355"/>
      <c r="S714" s="355"/>
      <c r="T714" s="355"/>
      <c r="U714" s="355"/>
    </row>
    <row r="715" ht="15.75" customHeight="1">
      <c r="J715" s="355"/>
      <c r="K715" s="355"/>
      <c r="L715" s="355"/>
      <c r="M715" s="355"/>
      <c r="N715" s="355"/>
      <c r="O715" s="355"/>
      <c r="P715" s="355"/>
      <c r="Q715" s="355"/>
      <c r="R715" s="355"/>
      <c r="S715" s="355"/>
      <c r="T715" s="355"/>
      <c r="U715" s="355"/>
    </row>
    <row r="716" ht="15.75" customHeight="1">
      <c r="J716" s="355"/>
      <c r="K716" s="355"/>
      <c r="L716" s="355"/>
      <c r="M716" s="355"/>
      <c r="N716" s="355"/>
      <c r="O716" s="355"/>
      <c r="P716" s="355"/>
      <c r="Q716" s="355"/>
      <c r="R716" s="355"/>
      <c r="S716" s="355"/>
      <c r="T716" s="355"/>
      <c r="U716" s="355"/>
    </row>
    <row r="717" ht="15.75" customHeight="1">
      <c r="J717" s="355"/>
      <c r="K717" s="355"/>
      <c r="L717" s="355"/>
      <c r="M717" s="355"/>
      <c r="N717" s="355"/>
      <c r="O717" s="355"/>
      <c r="P717" s="355"/>
      <c r="Q717" s="355"/>
      <c r="R717" s="355"/>
      <c r="S717" s="355"/>
      <c r="T717" s="355"/>
      <c r="U717" s="355"/>
    </row>
    <row r="718" ht="15.75" customHeight="1">
      <c r="J718" s="355"/>
      <c r="K718" s="355"/>
      <c r="L718" s="355"/>
      <c r="M718" s="355"/>
      <c r="N718" s="355"/>
      <c r="O718" s="355"/>
      <c r="P718" s="355"/>
      <c r="Q718" s="355"/>
      <c r="R718" s="355"/>
      <c r="S718" s="355"/>
      <c r="T718" s="355"/>
      <c r="U718" s="355"/>
    </row>
    <row r="719" ht="15.75" customHeight="1">
      <c r="J719" s="355"/>
      <c r="K719" s="355"/>
      <c r="L719" s="355"/>
      <c r="M719" s="355"/>
      <c r="N719" s="355"/>
      <c r="O719" s="355"/>
      <c r="P719" s="355"/>
      <c r="Q719" s="355"/>
      <c r="R719" s="355"/>
      <c r="S719" s="355"/>
      <c r="T719" s="355"/>
      <c r="U719" s="355"/>
    </row>
    <row r="720" ht="15.75" customHeight="1">
      <c r="J720" s="355"/>
      <c r="K720" s="355"/>
      <c r="L720" s="355"/>
      <c r="M720" s="355"/>
      <c r="N720" s="355"/>
      <c r="O720" s="355"/>
      <c r="P720" s="355"/>
      <c r="Q720" s="355"/>
      <c r="R720" s="355"/>
      <c r="S720" s="355"/>
      <c r="T720" s="355"/>
      <c r="U720" s="355"/>
    </row>
    <row r="721" ht="15.75" customHeight="1">
      <c r="J721" s="355"/>
      <c r="K721" s="355"/>
      <c r="L721" s="355"/>
      <c r="M721" s="355"/>
      <c r="N721" s="355"/>
      <c r="O721" s="355"/>
      <c r="P721" s="355"/>
      <c r="Q721" s="355"/>
      <c r="R721" s="355"/>
      <c r="S721" s="355"/>
      <c r="T721" s="355"/>
      <c r="U721" s="355"/>
    </row>
    <row r="722" ht="15.75" customHeight="1">
      <c r="J722" s="355"/>
      <c r="K722" s="355"/>
      <c r="L722" s="355"/>
      <c r="M722" s="355"/>
      <c r="N722" s="355"/>
      <c r="O722" s="355"/>
      <c r="P722" s="355"/>
      <c r="Q722" s="355"/>
      <c r="R722" s="355"/>
      <c r="S722" s="355"/>
      <c r="T722" s="355"/>
      <c r="U722" s="355"/>
    </row>
    <row r="723" ht="15.75" customHeight="1">
      <c r="J723" s="355"/>
      <c r="K723" s="355"/>
      <c r="L723" s="355"/>
      <c r="M723" s="355"/>
      <c r="N723" s="355"/>
      <c r="O723" s="355"/>
      <c r="P723" s="355"/>
      <c r="Q723" s="355"/>
      <c r="R723" s="355"/>
      <c r="S723" s="355"/>
      <c r="T723" s="355"/>
      <c r="U723" s="355"/>
    </row>
    <row r="724" ht="15.75" customHeight="1">
      <c r="J724" s="355"/>
      <c r="K724" s="355"/>
      <c r="L724" s="355"/>
      <c r="M724" s="355"/>
      <c r="N724" s="355"/>
      <c r="O724" s="355"/>
      <c r="P724" s="355"/>
      <c r="Q724" s="355"/>
      <c r="R724" s="355"/>
      <c r="S724" s="355"/>
      <c r="T724" s="355"/>
      <c r="U724" s="355"/>
    </row>
    <row r="725" ht="15.75" customHeight="1">
      <c r="J725" s="355"/>
      <c r="K725" s="355"/>
      <c r="L725" s="355"/>
      <c r="M725" s="355"/>
      <c r="N725" s="355"/>
      <c r="O725" s="355"/>
      <c r="P725" s="355"/>
      <c r="Q725" s="355"/>
      <c r="R725" s="355"/>
      <c r="S725" s="355"/>
      <c r="T725" s="355"/>
      <c r="U725" s="355"/>
    </row>
    <row r="726" ht="15.75" customHeight="1">
      <c r="J726" s="355"/>
      <c r="K726" s="355"/>
      <c r="L726" s="355"/>
      <c r="M726" s="355"/>
      <c r="N726" s="355"/>
      <c r="O726" s="355"/>
      <c r="P726" s="355"/>
      <c r="Q726" s="355"/>
      <c r="R726" s="355"/>
      <c r="S726" s="355"/>
      <c r="T726" s="355"/>
      <c r="U726" s="355"/>
    </row>
    <row r="727" ht="15.75" customHeight="1">
      <c r="J727" s="355"/>
      <c r="K727" s="355"/>
      <c r="L727" s="355"/>
      <c r="M727" s="355"/>
      <c r="N727" s="355"/>
      <c r="O727" s="355"/>
      <c r="P727" s="355"/>
      <c r="Q727" s="355"/>
      <c r="R727" s="355"/>
      <c r="S727" s="355"/>
      <c r="T727" s="355"/>
      <c r="U727" s="355"/>
    </row>
    <row r="728" ht="15.75" customHeight="1">
      <c r="J728" s="355"/>
      <c r="K728" s="355"/>
      <c r="L728" s="355"/>
      <c r="M728" s="355"/>
      <c r="N728" s="355"/>
      <c r="O728" s="355"/>
      <c r="P728" s="355"/>
      <c r="Q728" s="355"/>
      <c r="R728" s="355"/>
      <c r="S728" s="355"/>
      <c r="T728" s="355"/>
      <c r="U728" s="355"/>
    </row>
    <row r="729" ht="15.75" customHeight="1">
      <c r="J729" s="355"/>
      <c r="K729" s="355"/>
      <c r="L729" s="355"/>
      <c r="M729" s="355"/>
      <c r="N729" s="355"/>
      <c r="O729" s="355"/>
      <c r="P729" s="355"/>
      <c r="Q729" s="355"/>
      <c r="R729" s="355"/>
      <c r="S729" s="355"/>
      <c r="T729" s="355"/>
      <c r="U729" s="355"/>
    </row>
    <row r="730" ht="15.75" customHeight="1">
      <c r="J730" s="355"/>
      <c r="K730" s="355"/>
      <c r="L730" s="355"/>
      <c r="M730" s="355"/>
      <c r="N730" s="355"/>
      <c r="O730" s="355"/>
      <c r="P730" s="355"/>
      <c r="Q730" s="355"/>
      <c r="R730" s="355"/>
      <c r="S730" s="355"/>
      <c r="T730" s="355"/>
      <c r="U730" s="355"/>
    </row>
    <row r="731" ht="15.75" customHeight="1">
      <c r="J731" s="355"/>
      <c r="K731" s="355"/>
      <c r="L731" s="355"/>
      <c r="M731" s="355"/>
      <c r="N731" s="355"/>
      <c r="O731" s="355"/>
      <c r="P731" s="355"/>
      <c r="Q731" s="355"/>
      <c r="R731" s="355"/>
      <c r="S731" s="355"/>
      <c r="T731" s="355"/>
      <c r="U731" s="355"/>
    </row>
    <row r="732" ht="15.75" customHeight="1">
      <c r="J732" s="355"/>
      <c r="K732" s="355"/>
      <c r="L732" s="355"/>
      <c r="M732" s="355"/>
      <c r="N732" s="355"/>
      <c r="O732" s="355"/>
      <c r="P732" s="355"/>
      <c r="Q732" s="355"/>
      <c r="R732" s="355"/>
      <c r="S732" s="355"/>
      <c r="T732" s="355"/>
      <c r="U732" s="355"/>
    </row>
    <row r="733" ht="15.75" customHeight="1">
      <c r="J733" s="355"/>
      <c r="K733" s="355"/>
      <c r="L733" s="355"/>
      <c r="M733" s="355"/>
      <c r="N733" s="355"/>
      <c r="O733" s="355"/>
      <c r="P733" s="355"/>
      <c r="Q733" s="355"/>
      <c r="R733" s="355"/>
      <c r="S733" s="355"/>
      <c r="T733" s="355"/>
      <c r="U733" s="355"/>
    </row>
    <row r="734" ht="15.75" customHeight="1">
      <c r="J734" s="355"/>
      <c r="K734" s="355"/>
      <c r="L734" s="355"/>
      <c r="M734" s="355"/>
      <c r="N734" s="355"/>
      <c r="O734" s="355"/>
      <c r="P734" s="355"/>
      <c r="Q734" s="355"/>
      <c r="R734" s="355"/>
      <c r="S734" s="355"/>
      <c r="T734" s="355"/>
      <c r="U734" s="355"/>
    </row>
    <row r="735" ht="15.75" customHeight="1">
      <c r="J735" s="355"/>
      <c r="K735" s="355"/>
      <c r="L735" s="355"/>
      <c r="M735" s="355"/>
      <c r="N735" s="355"/>
      <c r="O735" s="355"/>
      <c r="P735" s="355"/>
      <c r="Q735" s="355"/>
      <c r="R735" s="355"/>
      <c r="S735" s="355"/>
      <c r="T735" s="355"/>
      <c r="U735" s="355"/>
    </row>
    <row r="736" ht="15.75" customHeight="1">
      <c r="J736" s="355"/>
      <c r="K736" s="355"/>
      <c r="L736" s="355"/>
      <c r="M736" s="355"/>
      <c r="N736" s="355"/>
      <c r="O736" s="355"/>
      <c r="P736" s="355"/>
      <c r="Q736" s="355"/>
      <c r="R736" s="355"/>
      <c r="S736" s="355"/>
      <c r="T736" s="355"/>
      <c r="U736" s="355"/>
    </row>
    <row r="737" ht="15.75" customHeight="1">
      <c r="J737" s="355"/>
      <c r="K737" s="355"/>
      <c r="L737" s="355"/>
      <c r="M737" s="355"/>
      <c r="N737" s="355"/>
      <c r="O737" s="355"/>
      <c r="P737" s="355"/>
      <c r="Q737" s="355"/>
      <c r="R737" s="355"/>
      <c r="S737" s="355"/>
      <c r="T737" s="355"/>
      <c r="U737" s="355"/>
    </row>
    <row r="738" ht="15.75" customHeight="1">
      <c r="J738" s="355"/>
      <c r="K738" s="355"/>
      <c r="L738" s="355"/>
      <c r="M738" s="355"/>
      <c r="N738" s="355"/>
      <c r="O738" s="355"/>
      <c r="P738" s="355"/>
      <c r="Q738" s="355"/>
      <c r="R738" s="355"/>
      <c r="S738" s="355"/>
      <c r="T738" s="355"/>
      <c r="U738" s="355"/>
    </row>
    <row r="739" ht="15.75" customHeight="1">
      <c r="J739" s="355"/>
      <c r="K739" s="355"/>
      <c r="L739" s="355"/>
      <c r="M739" s="355"/>
      <c r="N739" s="355"/>
      <c r="O739" s="355"/>
      <c r="P739" s="355"/>
      <c r="Q739" s="355"/>
      <c r="R739" s="355"/>
      <c r="S739" s="355"/>
      <c r="T739" s="355"/>
      <c r="U739" s="355"/>
    </row>
    <row r="740" ht="15.75" customHeight="1">
      <c r="J740" s="355"/>
      <c r="K740" s="355"/>
      <c r="L740" s="355"/>
      <c r="M740" s="355"/>
      <c r="N740" s="355"/>
      <c r="O740" s="355"/>
      <c r="P740" s="355"/>
      <c r="Q740" s="355"/>
      <c r="R740" s="355"/>
      <c r="S740" s="355"/>
      <c r="T740" s="355"/>
      <c r="U740" s="355"/>
    </row>
    <row r="741" ht="15.75" customHeight="1">
      <c r="J741" s="355"/>
      <c r="K741" s="355"/>
      <c r="L741" s="355"/>
      <c r="M741" s="355"/>
      <c r="N741" s="355"/>
      <c r="O741" s="355"/>
      <c r="P741" s="355"/>
      <c r="Q741" s="355"/>
      <c r="R741" s="355"/>
      <c r="S741" s="355"/>
      <c r="T741" s="355"/>
      <c r="U741" s="355"/>
    </row>
    <row r="742" ht="15.75" customHeight="1">
      <c r="J742" s="355"/>
      <c r="K742" s="355"/>
      <c r="L742" s="355"/>
      <c r="M742" s="355"/>
      <c r="N742" s="355"/>
      <c r="O742" s="355"/>
      <c r="P742" s="355"/>
      <c r="Q742" s="355"/>
      <c r="R742" s="355"/>
      <c r="S742" s="355"/>
      <c r="T742" s="355"/>
      <c r="U742" s="355"/>
    </row>
    <row r="743" ht="15.75" customHeight="1">
      <c r="J743" s="355"/>
      <c r="K743" s="355"/>
      <c r="L743" s="355"/>
      <c r="M743" s="355"/>
      <c r="N743" s="355"/>
      <c r="O743" s="355"/>
      <c r="P743" s="355"/>
      <c r="Q743" s="355"/>
      <c r="R743" s="355"/>
      <c r="S743" s="355"/>
      <c r="T743" s="355"/>
      <c r="U743" s="355"/>
    </row>
    <row r="744" ht="15.75" customHeight="1">
      <c r="J744" s="355"/>
      <c r="K744" s="355"/>
      <c r="L744" s="355"/>
      <c r="M744" s="355"/>
      <c r="N744" s="355"/>
      <c r="O744" s="355"/>
      <c r="P744" s="355"/>
      <c r="Q744" s="355"/>
      <c r="R744" s="355"/>
      <c r="S744" s="355"/>
      <c r="T744" s="355"/>
      <c r="U744" s="355"/>
    </row>
    <row r="745" ht="15.75" customHeight="1">
      <c r="J745" s="355"/>
      <c r="K745" s="355"/>
      <c r="L745" s="355"/>
      <c r="M745" s="355"/>
      <c r="N745" s="355"/>
      <c r="O745" s="355"/>
      <c r="P745" s="355"/>
      <c r="Q745" s="355"/>
      <c r="R745" s="355"/>
      <c r="S745" s="355"/>
      <c r="T745" s="355"/>
      <c r="U745" s="355"/>
    </row>
    <row r="746" ht="15.75" customHeight="1">
      <c r="J746" s="355"/>
      <c r="K746" s="355"/>
      <c r="L746" s="355"/>
      <c r="M746" s="355"/>
      <c r="N746" s="355"/>
      <c r="O746" s="355"/>
      <c r="P746" s="355"/>
      <c r="Q746" s="355"/>
      <c r="R746" s="355"/>
      <c r="S746" s="355"/>
      <c r="T746" s="355"/>
      <c r="U746" s="355"/>
    </row>
    <row r="747" ht="15.75" customHeight="1">
      <c r="J747" s="355"/>
      <c r="K747" s="355"/>
      <c r="L747" s="355"/>
      <c r="M747" s="355"/>
      <c r="N747" s="355"/>
      <c r="O747" s="355"/>
      <c r="P747" s="355"/>
      <c r="Q747" s="355"/>
      <c r="R747" s="355"/>
      <c r="S747" s="355"/>
      <c r="T747" s="355"/>
      <c r="U747" s="355"/>
    </row>
    <row r="748" ht="15.75" customHeight="1">
      <c r="J748" s="355"/>
      <c r="K748" s="355"/>
      <c r="L748" s="355"/>
      <c r="M748" s="355"/>
      <c r="N748" s="355"/>
      <c r="O748" s="355"/>
      <c r="P748" s="355"/>
      <c r="Q748" s="355"/>
      <c r="R748" s="355"/>
      <c r="S748" s="355"/>
      <c r="T748" s="355"/>
      <c r="U748" s="355"/>
    </row>
    <row r="749" ht="15.75" customHeight="1">
      <c r="J749" s="355"/>
      <c r="K749" s="355"/>
      <c r="L749" s="355"/>
      <c r="M749" s="355"/>
      <c r="N749" s="355"/>
      <c r="O749" s="355"/>
      <c r="P749" s="355"/>
      <c r="Q749" s="355"/>
      <c r="R749" s="355"/>
      <c r="S749" s="355"/>
      <c r="T749" s="355"/>
      <c r="U749" s="355"/>
    </row>
    <row r="750" ht="15.75" customHeight="1">
      <c r="J750" s="355"/>
      <c r="K750" s="355"/>
      <c r="L750" s="355"/>
      <c r="M750" s="355"/>
      <c r="N750" s="355"/>
      <c r="O750" s="355"/>
      <c r="P750" s="355"/>
      <c r="Q750" s="355"/>
      <c r="R750" s="355"/>
      <c r="S750" s="355"/>
      <c r="T750" s="355"/>
      <c r="U750" s="355"/>
    </row>
    <row r="751" ht="15.75" customHeight="1">
      <c r="J751" s="355"/>
      <c r="K751" s="355"/>
      <c r="L751" s="355"/>
      <c r="M751" s="355"/>
      <c r="N751" s="355"/>
      <c r="O751" s="355"/>
      <c r="P751" s="355"/>
      <c r="Q751" s="355"/>
      <c r="R751" s="355"/>
      <c r="S751" s="355"/>
      <c r="T751" s="355"/>
      <c r="U751" s="355"/>
    </row>
    <row r="752" ht="15.75" customHeight="1">
      <c r="J752" s="355"/>
      <c r="K752" s="355"/>
      <c r="L752" s="355"/>
      <c r="M752" s="355"/>
      <c r="N752" s="355"/>
      <c r="O752" s="355"/>
      <c r="P752" s="355"/>
      <c r="Q752" s="355"/>
      <c r="R752" s="355"/>
      <c r="S752" s="355"/>
      <c r="T752" s="355"/>
      <c r="U752" s="355"/>
    </row>
    <row r="753" ht="15.75" customHeight="1">
      <c r="J753" s="355"/>
      <c r="K753" s="355"/>
      <c r="L753" s="355"/>
      <c r="M753" s="355"/>
      <c r="N753" s="355"/>
      <c r="O753" s="355"/>
      <c r="P753" s="355"/>
      <c r="Q753" s="355"/>
      <c r="R753" s="355"/>
      <c r="S753" s="355"/>
      <c r="T753" s="355"/>
      <c r="U753" s="355"/>
    </row>
    <row r="754" ht="15.75" customHeight="1">
      <c r="J754" s="355"/>
      <c r="K754" s="355"/>
      <c r="L754" s="355"/>
      <c r="M754" s="355"/>
      <c r="N754" s="355"/>
      <c r="O754" s="355"/>
      <c r="P754" s="355"/>
      <c r="Q754" s="355"/>
      <c r="R754" s="355"/>
      <c r="S754" s="355"/>
      <c r="T754" s="355"/>
      <c r="U754" s="355"/>
    </row>
    <row r="755" ht="15.75" customHeight="1">
      <c r="J755" s="355"/>
      <c r="K755" s="355"/>
      <c r="L755" s="355"/>
      <c r="M755" s="355"/>
      <c r="N755" s="355"/>
      <c r="O755" s="355"/>
      <c r="P755" s="355"/>
      <c r="Q755" s="355"/>
      <c r="R755" s="355"/>
      <c r="S755" s="355"/>
      <c r="T755" s="355"/>
      <c r="U755" s="355"/>
    </row>
    <row r="756" ht="15.75" customHeight="1">
      <c r="J756" s="355"/>
      <c r="K756" s="355"/>
      <c r="L756" s="355"/>
      <c r="M756" s="355"/>
      <c r="N756" s="355"/>
      <c r="O756" s="355"/>
      <c r="P756" s="355"/>
      <c r="Q756" s="355"/>
      <c r="R756" s="355"/>
      <c r="S756" s="355"/>
      <c r="T756" s="355"/>
      <c r="U756" s="355"/>
    </row>
    <row r="757" ht="15.75" customHeight="1">
      <c r="J757" s="355"/>
      <c r="K757" s="355"/>
      <c r="L757" s="355"/>
      <c r="M757" s="355"/>
      <c r="N757" s="355"/>
      <c r="O757" s="355"/>
      <c r="P757" s="355"/>
      <c r="Q757" s="355"/>
      <c r="R757" s="355"/>
      <c r="S757" s="355"/>
      <c r="T757" s="355"/>
      <c r="U757" s="355"/>
    </row>
    <row r="758" ht="15.75" customHeight="1">
      <c r="J758" s="355"/>
      <c r="K758" s="355"/>
      <c r="L758" s="355"/>
      <c r="M758" s="355"/>
      <c r="N758" s="355"/>
      <c r="O758" s="355"/>
      <c r="P758" s="355"/>
      <c r="Q758" s="355"/>
      <c r="R758" s="355"/>
      <c r="S758" s="355"/>
      <c r="T758" s="355"/>
      <c r="U758" s="355"/>
    </row>
    <row r="759" ht="15.75" customHeight="1">
      <c r="J759" s="355"/>
      <c r="K759" s="355"/>
      <c r="L759" s="355"/>
      <c r="M759" s="355"/>
      <c r="N759" s="355"/>
      <c r="O759" s="355"/>
      <c r="P759" s="355"/>
      <c r="Q759" s="355"/>
      <c r="R759" s="355"/>
      <c r="S759" s="355"/>
      <c r="T759" s="355"/>
      <c r="U759" s="355"/>
    </row>
    <row r="760" ht="15.75" customHeight="1">
      <c r="J760" s="355"/>
      <c r="K760" s="355"/>
      <c r="L760" s="355"/>
      <c r="M760" s="355"/>
      <c r="N760" s="355"/>
      <c r="O760" s="355"/>
      <c r="P760" s="355"/>
      <c r="Q760" s="355"/>
      <c r="R760" s="355"/>
      <c r="S760" s="355"/>
      <c r="T760" s="355"/>
      <c r="U760" s="355"/>
    </row>
    <row r="761" ht="15.75" customHeight="1">
      <c r="J761" s="355"/>
      <c r="K761" s="355"/>
      <c r="L761" s="355"/>
      <c r="M761" s="355"/>
      <c r="N761" s="355"/>
      <c r="O761" s="355"/>
      <c r="P761" s="355"/>
      <c r="Q761" s="355"/>
      <c r="R761" s="355"/>
      <c r="S761" s="355"/>
      <c r="T761" s="355"/>
      <c r="U761" s="355"/>
    </row>
    <row r="762" ht="15.75" customHeight="1">
      <c r="J762" s="355"/>
      <c r="K762" s="355"/>
      <c r="L762" s="355"/>
      <c r="M762" s="355"/>
      <c r="N762" s="355"/>
      <c r="O762" s="355"/>
      <c r="P762" s="355"/>
      <c r="Q762" s="355"/>
      <c r="R762" s="355"/>
      <c r="S762" s="355"/>
      <c r="T762" s="355"/>
      <c r="U762" s="355"/>
    </row>
    <row r="763" ht="15.75" customHeight="1">
      <c r="J763" s="355"/>
      <c r="K763" s="355"/>
      <c r="L763" s="355"/>
      <c r="M763" s="355"/>
      <c r="N763" s="355"/>
      <c r="O763" s="355"/>
      <c r="P763" s="355"/>
      <c r="Q763" s="355"/>
      <c r="R763" s="355"/>
      <c r="S763" s="355"/>
      <c r="T763" s="355"/>
      <c r="U763" s="355"/>
    </row>
    <row r="764" ht="15.75" customHeight="1">
      <c r="J764" s="355"/>
      <c r="K764" s="355"/>
      <c r="L764" s="355"/>
      <c r="M764" s="355"/>
      <c r="N764" s="355"/>
      <c r="O764" s="355"/>
      <c r="P764" s="355"/>
      <c r="Q764" s="355"/>
      <c r="R764" s="355"/>
      <c r="S764" s="355"/>
      <c r="T764" s="355"/>
      <c r="U764" s="355"/>
    </row>
    <row r="765" ht="15.75" customHeight="1">
      <c r="J765" s="355"/>
      <c r="K765" s="355"/>
      <c r="L765" s="355"/>
      <c r="M765" s="355"/>
      <c r="N765" s="355"/>
      <c r="O765" s="355"/>
      <c r="P765" s="355"/>
      <c r="Q765" s="355"/>
      <c r="R765" s="355"/>
      <c r="S765" s="355"/>
      <c r="T765" s="355"/>
      <c r="U765" s="355"/>
    </row>
    <row r="766" ht="15.75" customHeight="1">
      <c r="J766" s="355"/>
      <c r="K766" s="355"/>
      <c r="L766" s="355"/>
      <c r="M766" s="355"/>
      <c r="N766" s="355"/>
      <c r="O766" s="355"/>
      <c r="P766" s="355"/>
      <c r="Q766" s="355"/>
      <c r="R766" s="355"/>
      <c r="S766" s="355"/>
      <c r="T766" s="355"/>
      <c r="U766" s="355"/>
    </row>
    <row r="767" ht="15.75" customHeight="1">
      <c r="J767" s="355"/>
      <c r="K767" s="355"/>
      <c r="L767" s="355"/>
      <c r="M767" s="355"/>
      <c r="N767" s="355"/>
      <c r="O767" s="355"/>
      <c r="P767" s="355"/>
      <c r="Q767" s="355"/>
      <c r="R767" s="355"/>
      <c r="S767" s="355"/>
      <c r="T767" s="355"/>
      <c r="U767" s="355"/>
    </row>
    <row r="768" ht="15.75" customHeight="1">
      <c r="J768" s="355"/>
      <c r="K768" s="355"/>
      <c r="L768" s="355"/>
      <c r="M768" s="355"/>
      <c r="N768" s="355"/>
      <c r="O768" s="355"/>
      <c r="P768" s="355"/>
      <c r="Q768" s="355"/>
      <c r="R768" s="355"/>
      <c r="S768" s="355"/>
      <c r="T768" s="355"/>
      <c r="U768" s="355"/>
    </row>
    <row r="769" ht="15.75" customHeight="1">
      <c r="J769" s="355"/>
      <c r="K769" s="355"/>
      <c r="L769" s="355"/>
      <c r="M769" s="355"/>
      <c r="N769" s="355"/>
      <c r="O769" s="355"/>
      <c r="P769" s="355"/>
      <c r="Q769" s="355"/>
      <c r="R769" s="355"/>
      <c r="S769" s="355"/>
      <c r="T769" s="355"/>
      <c r="U769" s="355"/>
    </row>
    <row r="770" ht="15.75" customHeight="1">
      <c r="J770" s="355"/>
      <c r="K770" s="355"/>
      <c r="L770" s="355"/>
      <c r="M770" s="355"/>
      <c r="N770" s="355"/>
      <c r="O770" s="355"/>
      <c r="P770" s="355"/>
      <c r="Q770" s="355"/>
      <c r="R770" s="355"/>
      <c r="S770" s="355"/>
      <c r="T770" s="355"/>
      <c r="U770" s="355"/>
    </row>
    <row r="771" ht="15.75" customHeight="1">
      <c r="J771" s="355"/>
      <c r="K771" s="355"/>
      <c r="L771" s="355"/>
      <c r="M771" s="355"/>
      <c r="N771" s="355"/>
      <c r="O771" s="355"/>
      <c r="P771" s="355"/>
      <c r="Q771" s="355"/>
      <c r="R771" s="355"/>
      <c r="S771" s="355"/>
      <c r="T771" s="355"/>
      <c r="U771" s="355"/>
    </row>
    <row r="772" ht="15.75" customHeight="1">
      <c r="J772" s="355"/>
      <c r="K772" s="355"/>
      <c r="L772" s="355"/>
      <c r="M772" s="355"/>
      <c r="N772" s="355"/>
      <c r="O772" s="355"/>
      <c r="P772" s="355"/>
      <c r="Q772" s="355"/>
      <c r="R772" s="355"/>
      <c r="S772" s="355"/>
      <c r="T772" s="355"/>
      <c r="U772" s="355"/>
    </row>
    <row r="773" ht="15.75" customHeight="1">
      <c r="J773" s="355"/>
      <c r="K773" s="355"/>
      <c r="L773" s="355"/>
      <c r="M773" s="355"/>
      <c r="N773" s="355"/>
      <c r="O773" s="355"/>
      <c r="P773" s="355"/>
      <c r="Q773" s="355"/>
      <c r="R773" s="355"/>
      <c r="S773" s="355"/>
      <c r="T773" s="355"/>
      <c r="U773" s="355"/>
    </row>
    <row r="774" ht="15.75" customHeight="1">
      <c r="J774" s="355"/>
      <c r="K774" s="355"/>
      <c r="L774" s="355"/>
      <c r="M774" s="355"/>
      <c r="N774" s="355"/>
      <c r="O774" s="355"/>
      <c r="P774" s="355"/>
      <c r="Q774" s="355"/>
      <c r="R774" s="355"/>
      <c r="S774" s="355"/>
      <c r="T774" s="355"/>
      <c r="U774" s="355"/>
    </row>
    <row r="775" ht="15.75" customHeight="1">
      <c r="J775" s="355"/>
      <c r="K775" s="355"/>
      <c r="L775" s="355"/>
      <c r="M775" s="355"/>
      <c r="N775" s="355"/>
      <c r="O775" s="355"/>
      <c r="P775" s="355"/>
      <c r="Q775" s="355"/>
      <c r="R775" s="355"/>
      <c r="S775" s="355"/>
      <c r="T775" s="355"/>
      <c r="U775" s="355"/>
    </row>
    <row r="776" ht="15.75" customHeight="1">
      <c r="J776" s="355"/>
      <c r="K776" s="355"/>
      <c r="L776" s="355"/>
      <c r="M776" s="355"/>
      <c r="N776" s="355"/>
      <c r="O776" s="355"/>
      <c r="P776" s="355"/>
      <c r="Q776" s="355"/>
      <c r="R776" s="355"/>
      <c r="S776" s="355"/>
      <c r="T776" s="355"/>
      <c r="U776" s="355"/>
    </row>
    <row r="777" ht="15.75" customHeight="1">
      <c r="J777" s="355"/>
      <c r="K777" s="355"/>
      <c r="L777" s="355"/>
      <c r="M777" s="355"/>
      <c r="N777" s="355"/>
      <c r="O777" s="355"/>
      <c r="P777" s="355"/>
      <c r="Q777" s="355"/>
      <c r="R777" s="355"/>
      <c r="S777" s="355"/>
      <c r="T777" s="355"/>
      <c r="U777" s="355"/>
    </row>
    <row r="778" ht="15.75" customHeight="1">
      <c r="J778" s="355"/>
      <c r="K778" s="355"/>
      <c r="L778" s="355"/>
      <c r="M778" s="355"/>
      <c r="N778" s="355"/>
      <c r="O778" s="355"/>
      <c r="P778" s="355"/>
      <c r="Q778" s="355"/>
      <c r="R778" s="355"/>
      <c r="S778" s="355"/>
      <c r="T778" s="355"/>
      <c r="U778" s="355"/>
    </row>
    <row r="779" ht="15.75" customHeight="1">
      <c r="J779" s="355"/>
      <c r="K779" s="355"/>
      <c r="L779" s="355"/>
      <c r="M779" s="355"/>
      <c r="N779" s="355"/>
      <c r="O779" s="355"/>
      <c r="P779" s="355"/>
      <c r="Q779" s="355"/>
      <c r="R779" s="355"/>
      <c r="S779" s="355"/>
      <c r="T779" s="355"/>
      <c r="U779" s="355"/>
    </row>
    <row r="780" ht="15.75" customHeight="1">
      <c r="J780" s="355"/>
      <c r="K780" s="355"/>
      <c r="L780" s="355"/>
      <c r="M780" s="355"/>
      <c r="N780" s="355"/>
      <c r="O780" s="355"/>
      <c r="P780" s="355"/>
      <c r="Q780" s="355"/>
      <c r="R780" s="355"/>
      <c r="S780" s="355"/>
      <c r="T780" s="355"/>
      <c r="U780" s="355"/>
    </row>
    <row r="781" ht="15.75" customHeight="1">
      <c r="J781" s="355"/>
      <c r="K781" s="355"/>
      <c r="L781" s="355"/>
      <c r="M781" s="355"/>
      <c r="N781" s="355"/>
      <c r="O781" s="355"/>
      <c r="P781" s="355"/>
      <c r="Q781" s="355"/>
      <c r="R781" s="355"/>
      <c r="S781" s="355"/>
      <c r="T781" s="355"/>
      <c r="U781" s="355"/>
    </row>
    <row r="782" ht="15.75" customHeight="1">
      <c r="J782" s="355"/>
      <c r="K782" s="355"/>
      <c r="L782" s="355"/>
      <c r="M782" s="355"/>
      <c r="N782" s="355"/>
      <c r="O782" s="355"/>
      <c r="P782" s="355"/>
      <c r="Q782" s="355"/>
      <c r="R782" s="355"/>
      <c r="S782" s="355"/>
      <c r="T782" s="355"/>
      <c r="U782" s="355"/>
    </row>
    <row r="783" ht="15.75" customHeight="1">
      <c r="J783" s="355"/>
      <c r="K783" s="355"/>
      <c r="L783" s="355"/>
      <c r="M783" s="355"/>
      <c r="N783" s="355"/>
      <c r="O783" s="355"/>
      <c r="P783" s="355"/>
      <c r="Q783" s="355"/>
      <c r="R783" s="355"/>
      <c r="S783" s="355"/>
      <c r="T783" s="355"/>
      <c r="U783" s="355"/>
    </row>
    <row r="784" ht="15.75" customHeight="1">
      <c r="J784" s="355"/>
      <c r="K784" s="355"/>
      <c r="L784" s="355"/>
      <c r="M784" s="355"/>
      <c r="N784" s="355"/>
      <c r="O784" s="355"/>
      <c r="P784" s="355"/>
      <c r="Q784" s="355"/>
      <c r="R784" s="355"/>
      <c r="S784" s="355"/>
      <c r="T784" s="355"/>
      <c r="U784" s="355"/>
    </row>
    <row r="785" ht="15.75" customHeight="1">
      <c r="J785" s="355"/>
      <c r="K785" s="355"/>
      <c r="L785" s="355"/>
      <c r="M785" s="355"/>
      <c r="N785" s="355"/>
      <c r="O785" s="355"/>
      <c r="P785" s="355"/>
      <c r="Q785" s="355"/>
      <c r="R785" s="355"/>
      <c r="S785" s="355"/>
      <c r="T785" s="355"/>
      <c r="U785" s="355"/>
    </row>
    <row r="786" ht="15.75" customHeight="1">
      <c r="J786" s="355"/>
      <c r="K786" s="355"/>
      <c r="L786" s="355"/>
      <c r="M786" s="355"/>
      <c r="N786" s="355"/>
      <c r="O786" s="355"/>
      <c r="P786" s="355"/>
      <c r="Q786" s="355"/>
      <c r="R786" s="355"/>
      <c r="S786" s="355"/>
      <c r="T786" s="355"/>
      <c r="U786" s="355"/>
    </row>
    <row r="787" ht="15.75" customHeight="1">
      <c r="J787" s="355"/>
      <c r="K787" s="355"/>
      <c r="L787" s="355"/>
      <c r="M787" s="355"/>
      <c r="N787" s="355"/>
      <c r="O787" s="355"/>
      <c r="P787" s="355"/>
      <c r="Q787" s="355"/>
      <c r="R787" s="355"/>
      <c r="S787" s="355"/>
      <c r="T787" s="355"/>
      <c r="U787" s="355"/>
    </row>
    <row r="788" ht="15.75" customHeight="1">
      <c r="J788" s="355"/>
      <c r="K788" s="355"/>
      <c r="L788" s="355"/>
      <c r="M788" s="355"/>
      <c r="N788" s="355"/>
      <c r="O788" s="355"/>
      <c r="P788" s="355"/>
      <c r="Q788" s="355"/>
      <c r="R788" s="355"/>
      <c r="S788" s="355"/>
      <c r="T788" s="355"/>
      <c r="U788" s="355"/>
    </row>
    <row r="789" ht="15.75" customHeight="1">
      <c r="J789" s="355"/>
      <c r="K789" s="355"/>
      <c r="L789" s="355"/>
      <c r="M789" s="355"/>
      <c r="N789" s="355"/>
      <c r="O789" s="355"/>
      <c r="P789" s="355"/>
      <c r="Q789" s="355"/>
      <c r="R789" s="355"/>
      <c r="S789" s="355"/>
      <c r="T789" s="355"/>
      <c r="U789" s="355"/>
    </row>
    <row r="790" ht="15.75" customHeight="1">
      <c r="J790" s="355"/>
      <c r="K790" s="355"/>
      <c r="L790" s="355"/>
      <c r="M790" s="355"/>
      <c r="N790" s="355"/>
      <c r="O790" s="355"/>
      <c r="P790" s="355"/>
      <c r="Q790" s="355"/>
      <c r="R790" s="355"/>
      <c r="S790" s="355"/>
      <c r="T790" s="355"/>
      <c r="U790" s="355"/>
    </row>
    <row r="791" ht="15.75" customHeight="1">
      <c r="J791" s="355"/>
      <c r="K791" s="355"/>
      <c r="L791" s="355"/>
      <c r="M791" s="355"/>
      <c r="N791" s="355"/>
      <c r="O791" s="355"/>
      <c r="P791" s="355"/>
      <c r="Q791" s="355"/>
      <c r="R791" s="355"/>
      <c r="S791" s="355"/>
      <c r="T791" s="355"/>
      <c r="U791" s="355"/>
    </row>
    <row r="792" ht="15.75" customHeight="1">
      <c r="J792" s="355"/>
      <c r="K792" s="355"/>
      <c r="L792" s="355"/>
      <c r="M792" s="355"/>
      <c r="N792" s="355"/>
      <c r="O792" s="355"/>
      <c r="P792" s="355"/>
      <c r="Q792" s="355"/>
      <c r="R792" s="355"/>
      <c r="S792" s="355"/>
      <c r="T792" s="355"/>
      <c r="U792" s="355"/>
    </row>
    <row r="793" ht="15.75" customHeight="1">
      <c r="J793" s="355"/>
      <c r="K793" s="355"/>
      <c r="L793" s="355"/>
      <c r="M793" s="355"/>
      <c r="N793" s="355"/>
      <c r="O793" s="355"/>
      <c r="P793" s="355"/>
      <c r="Q793" s="355"/>
      <c r="R793" s="355"/>
      <c r="S793" s="355"/>
      <c r="T793" s="355"/>
      <c r="U793" s="355"/>
    </row>
    <row r="794" ht="15.75" customHeight="1">
      <c r="J794" s="355"/>
      <c r="K794" s="355"/>
      <c r="L794" s="355"/>
      <c r="M794" s="355"/>
      <c r="N794" s="355"/>
      <c r="O794" s="355"/>
      <c r="P794" s="355"/>
      <c r="Q794" s="355"/>
      <c r="R794" s="355"/>
      <c r="S794" s="355"/>
      <c r="T794" s="355"/>
      <c r="U794" s="355"/>
    </row>
    <row r="795" ht="15.75" customHeight="1">
      <c r="J795" s="355"/>
      <c r="K795" s="355"/>
      <c r="L795" s="355"/>
      <c r="M795" s="355"/>
      <c r="N795" s="355"/>
      <c r="O795" s="355"/>
      <c r="P795" s="355"/>
      <c r="Q795" s="355"/>
      <c r="R795" s="355"/>
      <c r="S795" s="355"/>
      <c r="T795" s="355"/>
      <c r="U795" s="355"/>
    </row>
    <row r="796" ht="15.75" customHeight="1">
      <c r="J796" s="355"/>
      <c r="K796" s="355"/>
      <c r="L796" s="355"/>
      <c r="M796" s="355"/>
      <c r="N796" s="355"/>
      <c r="O796" s="355"/>
      <c r="P796" s="355"/>
      <c r="Q796" s="355"/>
      <c r="R796" s="355"/>
      <c r="S796" s="355"/>
      <c r="T796" s="355"/>
      <c r="U796" s="355"/>
    </row>
    <row r="797" ht="15.75" customHeight="1">
      <c r="J797" s="355"/>
      <c r="K797" s="355"/>
      <c r="L797" s="355"/>
      <c r="M797" s="355"/>
      <c r="N797" s="355"/>
      <c r="O797" s="355"/>
      <c r="P797" s="355"/>
      <c r="Q797" s="355"/>
      <c r="R797" s="355"/>
      <c r="S797" s="355"/>
      <c r="T797" s="355"/>
      <c r="U797" s="355"/>
    </row>
    <row r="798" ht="15.75" customHeight="1">
      <c r="J798" s="355"/>
      <c r="K798" s="355"/>
      <c r="L798" s="355"/>
      <c r="M798" s="355"/>
      <c r="N798" s="355"/>
      <c r="O798" s="355"/>
      <c r="P798" s="355"/>
      <c r="Q798" s="355"/>
      <c r="R798" s="355"/>
      <c r="S798" s="355"/>
      <c r="T798" s="355"/>
      <c r="U798" s="355"/>
    </row>
    <row r="799" ht="15.75" customHeight="1">
      <c r="J799" s="355"/>
      <c r="K799" s="355"/>
      <c r="L799" s="355"/>
      <c r="M799" s="355"/>
      <c r="N799" s="355"/>
      <c r="O799" s="355"/>
      <c r="P799" s="355"/>
      <c r="Q799" s="355"/>
      <c r="R799" s="355"/>
      <c r="S799" s="355"/>
      <c r="T799" s="355"/>
      <c r="U799" s="355"/>
    </row>
    <row r="800" ht="15.75" customHeight="1">
      <c r="J800" s="355"/>
      <c r="K800" s="355"/>
      <c r="L800" s="355"/>
      <c r="M800" s="355"/>
      <c r="N800" s="355"/>
      <c r="O800" s="355"/>
      <c r="P800" s="355"/>
      <c r="Q800" s="355"/>
      <c r="R800" s="355"/>
      <c r="S800" s="355"/>
      <c r="T800" s="355"/>
      <c r="U800" s="355"/>
    </row>
    <row r="801" ht="15.75" customHeight="1">
      <c r="J801" s="355"/>
      <c r="K801" s="355"/>
      <c r="L801" s="355"/>
      <c r="M801" s="355"/>
      <c r="N801" s="355"/>
      <c r="O801" s="355"/>
      <c r="P801" s="355"/>
      <c r="Q801" s="355"/>
      <c r="R801" s="355"/>
      <c r="S801" s="355"/>
      <c r="T801" s="355"/>
      <c r="U801" s="355"/>
    </row>
    <row r="802" ht="15.75" customHeight="1">
      <c r="J802" s="355"/>
      <c r="K802" s="355"/>
      <c r="L802" s="355"/>
      <c r="M802" s="355"/>
      <c r="N802" s="355"/>
      <c r="O802" s="355"/>
      <c r="P802" s="355"/>
      <c r="Q802" s="355"/>
      <c r="R802" s="355"/>
      <c r="S802" s="355"/>
      <c r="T802" s="355"/>
      <c r="U802" s="355"/>
    </row>
    <row r="803" ht="15.75" customHeight="1">
      <c r="J803" s="355"/>
      <c r="K803" s="355"/>
      <c r="L803" s="355"/>
      <c r="M803" s="355"/>
      <c r="N803" s="355"/>
      <c r="O803" s="355"/>
      <c r="P803" s="355"/>
      <c r="Q803" s="355"/>
      <c r="R803" s="355"/>
      <c r="S803" s="355"/>
      <c r="T803" s="355"/>
      <c r="U803" s="355"/>
    </row>
    <row r="804" ht="15.75" customHeight="1">
      <c r="J804" s="355"/>
      <c r="K804" s="355"/>
      <c r="L804" s="355"/>
      <c r="M804" s="355"/>
      <c r="N804" s="355"/>
      <c r="O804" s="355"/>
      <c r="P804" s="355"/>
      <c r="Q804" s="355"/>
      <c r="R804" s="355"/>
      <c r="S804" s="355"/>
      <c r="T804" s="355"/>
      <c r="U804" s="355"/>
    </row>
    <row r="805" ht="15.75" customHeight="1">
      <c r="J805" s="355"/>
      <c r="K805" s="355"/>
      <c r="L805" s="355"/>
      <c r="M805" s="355"/>
      <c r="N805" s="355"/>
      <c r="O805" s="355"/>
      <c r="P805" s="355"/>
      <c r="Q805" s="355"/>
      <c r="R805" s="355"/>
      <c r="S805" s="355"/>
      <c r="T805" s="355"/>
      <c r="U805" s="355"/>
    </row>
    <row r="806" ht="15.75" customHeight="1">
      <c r="J806" s="355"/>
      <c r="K806" s="355"/>
      <c r="L806" s="355"/>
      <c r="M806" s="355"/>
      <c r="N806" s="355"/>
      <c r="O806" s="355"/>
      <c r="P806" s="355"/>
      <c r="Q806" s="355"/>
      <c r="R806" s="355"/>
      <c r="S806" s="355"/>
      <c r="T806" s="355"/>
      <c r="U806" s="355"/>
    </row>
    <row r="807" ht="15.75" customHeight="1">
      <c r="J807" s="355"/>
      <c r="K807" s="355"/>
      <c r="L807" s="355"/>
      <c r="M807" s="355"/>
      <c r="N807" s="355"/>
      <c r="O807" s="355"/>
      <c r="P807" s="355"/>
      <c r="Q807" s="355"/>
      <c r="R807" s="355"/>
      <c r="S807" s="355"/>
      <c r="T807" s="355"/>
      <c r="U807" s="355"/>
    </row>
    <row r="808" ht="15.75" customHeight="1">
      <c r="J808" s="355"/>
      <c r="K808" s="355"/>
      <c r="L808" s="355"/>
      <c r="M808" s="355"/>
      <c r="N808" s="355"/>
      <c r="O808" s="355"/>
      <c r="P808" s="355"/>
      <c r="Q808" s="355"/>
      <c r="R808" s="355"/>
      <c r="S808" s="355"/>
      <c r="T808" s="355"/>
      <c r="U808" s="355"/>
    </row>
    <row r="809" ht="15.75" customHeight="1">
      <c r="J809" s="355"/>
      <c r="K809" s="355"/>
      <c r="L809" s="355"/>
      <c r="M809" s="355"/>
      <c r="N809" s="355"/>
      <c r="O809" s="355"/>
      <c r="P809" s="355"/>
      <c r="Q809" s="355"/>
      <c r="R809" s="355"/>
      <c r="S809" s="355"/>
      <c r="T809" s="355"/>
      <c r="U809" s="355"/>
    </row>
    <row r="810" ht="15.75" customHeight="1">
      <c r="J810" s="355"/>
      <c r="K810" s="355"/>
      <c r="L810" s="355"/>
      <c r="M810" s="355"/>
      <c r="N810" s="355"/>
      <c r="O810" s="355"/>
      <c r="P810" s="355"/>
      <c r="Q810" s="355"/>
      <c r="R810" s="355"/>
      <c r="S810" s="355"/>
      <c r="T810" s="355"/>
      <c r="U810" s="355"/>
    </row>
    <row r="811" ht="15.75" customHeight="1">
      <c r="J811" s="355"/>
      <c r="K811" s="355"/>
      <c r="L811" s="355"/>
      <c r="M811" s="355"/>
      <c r="N811" s="355"/>
      <c r="O811" s="355"/>
      <c r="P811" s="355"/>
      <c r="Q811" s="355"/>
      <c r="R811" s="355"/>
      <c r="S811" s="355"/>
      <c r="T811" s="355"/>
      <c r="U811" s="355"/>
    </row>
    <row r="812" ht="15.75" customHeight="1">
      <c r="J812" s="355"/>
      <c r="K812" s="355"/>
      <c r="L812" s="355"/>
      <c r="M812" s="355"/>
      <c r="N812" s="355"/>
      <c r="O812" s="355"/>
      <c r="P812" s="355"/>
      <c r="Q812" s="355"/>
      <c r="R812" s="355"/>
      <c r="S812" s="355"/>
      <c r="T812" s="355"/>
      <c r="U812" s="355"/>
    </row>
    <row r="813" ht="15.75" customHeight="1">
      <c r="J813" s="355"/>
      <c r="K813" s="355"/>
      <c r="L813" s="355"/>
      <c r="M813" s="355"/>
      <c r="N813" s="355"/>
      <c r="O813" s="355"/>
      <c r="P813" s="355"/>
      <c r="Q813" s="355"/>
      <c r="R813" s="355"/>
      <c r="S813" s="355"/>
      <c r="T813" s="355"/>
      <c r="U813" s="355"/>
    </row>
    <row r="814" ht="15.75" customHeight="1">
      <c r="J814" s="355"/>
      <c r="K814" s="355"/>
      <c r="L814" s="355"/>
      <c r="M814" s="355"/>
      <c r="N814" s="355"/>
      <c r="O814" s="355"/>
      <c r="P814" s="355"/>
      <c r="Q814" s="355"/>
      <c r="R814" s="355"/>
      <c r="S814" s="355"/>
      <c r="T814" s="355"/>
      <c r="U814" s="355"/>
    </row>
    <row r="815" ht="15.75" customHeight="1">
      <c r="J815" s="355"/>
      <c r="K815" s="355"/>
      <c r="L815" s="355"/>
      <c r="M815" s="355"/>
      <c r="N815" s="355"/>
      <c r="O815" s="355"/>
      <c r="P815" s="355"/>
      <c r="Q815" s="355"/>
      <c r="R815" s="355"/>
      <c r="S815" s="355"/>
      <c r="T815" s="355"/>
      <c r="U815" s="355"/>
    </row>
    <row r="816" ht="15.75" customHeight="1">
      <c r="J816" s="355"/>
      <c r="K816" s="355"/>
      <c r="L816" s="355"/>
      <c r="M816" s="355"/>
      <c r="N816" s="355"/>
      <c r="O816" s="355"/>
      <c r="P816" s="355"/>
      <c r="Q816" s="355"/>
      <c r="R816" s="355"/>
      <c r="S816" s="355"/>
      <c r="T816" s="355"/>
      <c r="U816" s="355"/>
    </row>
    <row r="817" ht="15.75" customHeight="1">
      <c r="J817" s="355"/>
      <c r="K817" s="355"/>
      <c r="L817" s="355"/>
      <c r="M817" s="355"/>
      <c r="N817" s="355"/>
      <c r="O817" s="355"/>
      <c r="P817" s="355"/>
      <c r="Q817" s="355"/>
      <c r="R817" s="355"/>
      <c r="S817" s="355"/>
      <c r="T817" s="355"/>
      <c r="U817" s="355"/>
    </row>
    <row r="818" ht="15.75" customHeight="1">
      <c r="J818" s="355"/>
      <c r="K818" s="355"/>
      <c r="L818" s="355"/>
      <c r="M818" s="355"/>
      <c r="N818" s="355"/>
      <c r="O818" s="355"/>
      <c r="P818" s="355"/>
      <c r="Q818" s="355"/>
      <c r="R818" s="355"/>
      <c r="S818" s="355"/>
      <c r="T818" s="355"/>
      <c r="U818" s="355"/>
    </row>
    <row r="819" ht="15.75" customHeight="1">
      <c r="J819" s="355"/>
      <c r="K819" s="355"/>
      <c r="L819" s="355"/>
      <c r="M819" s="355"/>
      <c r="N819" s="355"/>
      <c r="O819" s="355"/>
      <c r="P819" s="355"/>
      <c r="Q819" s="355"/>
      <c r="R819" s="355"/>
      <c r="S819" s="355"/>
      <c r="T819" s="355"/>
      <c r="U819" s="355"/>
    </row>
    <row r="820" ht="15.75" customHeight="1">
      <c r="J820" s="355"/>
      <c r="K820" s="355"/>
      <c r="L820" s="355"/>
      <c r="M820" s="355"/>
      <c r="N820" s="355"/>
      <c r="O820" s="355"/>
      <c r="P820" s="355"/>
      <c r="Q820" s="355"/>
      <c r="R820" s="355"/>
      <c r="S820" s="355"/>
      <c r="T820" s="355"/>
      <c r="U820" s="355"/>
    </row>
    <row r="821" ht="15.75" customHeight="1">
      <c r="J821" s="355"/>
      <c r="K821" s="355"/>
      <c r="L821" s="355"/>
      <c r="M821" s="355"/>
      <c r="N821" s="355"/>
      <c r="O821" s="355"/>
      <c r="P821" s="355"/>
      <c r="Q821" s="355"/>
      <c r="R821" s="355"/>
      <c r="S821" s="355"/>
      <c r="T821" s="355"/>
      <c r="U821" s="355"/>
    </row>
    <row r="822" ht="15.75" customHeight="1">
      <c r="J822" s="355"/>
      <c r="K822" s="355"/>
      <c r="L822" s="355"/>
      <c r="M822" s="355"/>
      <c r="N822" s="355"/>
      <c r="O822" s="355"/>
      <c r="P822" s="355"/>
      <c r="Q822" s="355"/>
      <c r="R822" s="355"/>
      <c r="S822" s="355"/>
      <c r="T822" s="355"/>
      <c r="U822" s="355"/>
    </row>
    <row r="823" ht="15.75" customHeight="1">
      <c r="J823" s="355"/>
      <c r="K823" s="355"/>
      <c r="L823" s="355"/>
      <c r="M823" s="355"/>
      <c r="N823" s="355"/>
      <c r="O823" s="355"/>
      <c r="P823" s="355"/>
      <c r="Q823" s="355"/>
      <c r="R823" s="355"/>
      <c r="S823" s="355"/>
      <c r="T823" s="355"/>
      <c r="U823" s="355"/>
    </row>
    <row r="824" ht="15.75" customHeight="1">
      <c r="J824" s="355"/>
      <c r="K824" s="355"/>
      <c r="L824" s="355"/>
      <c r="M824" s="355"/>
      <c r="N824" s="355"/>
      <c r="O824" s="355"/>
      <c r="P824" s="355"/>
      <c r="Q824" s="355"/>
      <c r="R824" s="355"/>
      <c r="S824" s="355"/>
      <c r="T824" s="355"/>
      <c r="U824" s="355"/>
    </row>
    <row r="825" ht="15.75" customHeight="1">
      <c r="J825" s="355"/>
      <c r="K825" s="355"/>
      <c r="L825" s="355"/>
      <c r="M825" s="355"/>
      <c r="N825" s="355"/>
      <c r="O825" s="355"/>
      <c r="P825" s="355"/>
      <c r="Q825" s="355"/>
      <c r="R825" s="355"/>
      <c r="S825" s="355"/>
      <c r="T825" s="355"/>
      <c r="U825" s="355"/>
    </row>
    <row r="826" ht="15.75" customHeight="1">
      <c r="J826" s="355"/>
      <c r="K826" s="355"/>
      <c r="L826" s="355"/>
      <c r="M826" s="355"/>
      <c r="N826" s="355"/>
      <c r="O826" s="355"/>
      <c r="P826" s="355"/>
      <c r="Q826" s="355"/>
      <c r="R826" s="355"/>
      <c r="S826" s="355"/>
      <c r="T826" s="355"/>
      <c r="U826" s="355"/>
    </row>
    <row r="827" ht="15.75" customHeight="1">
      <c r="J827" s="355"/>
      <c r="K827" s="355"/>
      <c r="L827" s="355"/>
      <c r="M827" s="355"/>
      <c r="N827" s="355"/>
      <c r="O827" s="355"/>
      <c r="P827" s="355"/>
      <c r="Q827" s="355"/>
      <c r="R827" s="355"/>
      <c r="S827" s="355"/>
      <c r="T827" s="355"/>
      <c r="U827" s="355"/>
    </row>
    <row r="828" ht="15.75" customHeight="1">
      <c r="J828" s="355"/>
      <c r="K828" s="355"/>
      <c r="L828" s="355"/>
      <c r="M828" s="355"/>
      <c r="N828" s="355"/>
      <c r="O828" s="355"/>
      <c r="P828" s="355"/>
      <c r="Q828" s="355"/>
      <c r="R828" s="355"/>
      <c r="S828" s="355"/>
      <c r="T828" s="355"/>
      <c r="U828" s="355"/>
    </row>
    <row r="829" ht="15.75" customHeight="1">
      <c r="J829" s="355"/>
      <c r="K829" s="355"/>
      <c r="L829" s="355"/>
      <c r="M829" s="355"/>
      <c r="N829" s="355"/>
      <c r="O829" s="355"/>
      <c r="P829" s="355"/>
      <c r="Q829" s="355"/>
      <c r="R829" s="355"/>
      <c r="S829" s="355"/>
      <c r="T829" s="355"/>
      <c r="U829" s="355"/>
    </row>
    <row r="830" ht="15.75" customHeight="1">
      <c r="J830" s="355"/>
      <c r="K830" s="355"/>
      <c r="L830" s="355"/>
      <c r="M830" s="355"/>
      <c r="N830" s="355"/>
      <c r="O830" s="355"/>
      <c r="P830" s="355"/>
      <c r="Q830" s="355"/>
      <c r="R830" s="355"/>
      <c r="S830" s="355"/>
      <c r="T830" s="355"/>
      <c r="U830" s="355"/>
    </row>
    <row r="831" ht="15.75" customHeight="1">
      <c r="J831" s="355"/>
      <c r="K831" s="355"/>
      <c r="L831" s="355"/>
      <c r="M831" s="355"/>
      <c r="N831" s="355"/>
      <c r="O831" s="355"/>
      <c r="P831" s="355"/>
      <c r="Q831" s="355"/>
      <c r="R831" s="355"/>
      <c r="S831" s="355"/>
      <c r="T831" s="355"/>
      <c r="U831" s="355"/>
    </row>
    <row r="832" ht="15.75" customHeight="1">
      <c r="J832" s="355"/>
      <c r="K832" s="355"/>
      <c r="L832" s="355"/>
      <c r="M832" s="355"/>
      <c r="N832" s="355"/>
      <c r="O832" s="355"/>
      <c r="P832" s="355"/>
      <c r="Q832" s="355"/>
      <c r="R832" s="355"/>
      <c r="S832" s="355"/>
      <c r="T832" s="355"/>
      <c r="U832" s="355"/>
    </row>
    <row r="833" ht="15.75" customHeight="1">
      <c r="J833" s="355"/>
      <c r="K833" s="355"/>
      <c r="L833" s="355"/>
      <c r="M833" s="355"/>
      <c r="N833" s="355"/>
      <c r="O833" s="355"/>
      <c r="P833" s="355"/>
      <c r="Q833" s="355"/>
      <c r="R833" s="355"/>
      <c r="S833" s="355"/>
      <c r="T833" s="355"/>
      <c r="U833" s="355"/>
    </row>
    <row r="834" ht="15.75" customHeight="1">
      <c r="J834" s="355"/>
      <c r="K834" s="355"/>
      <c r="L834" s="355"/>
      <c r="M834" s="355"/>
      <c r="N834" s="355"/>
      <c r="O834" s="355"/>
      <c r="P834" s="355"/>
      <c r="Q834" s="355"/>
      <c r="R834" s="355"/>
      <c r="S834" s="355"/>
      <c r="T834" s="355"/>
      <c r="U834" s="355"/>
    </row>
    <row r="835" ht="15.75" customHeight="1">
      <c r="J835" s="355"/>
      <c r="K835" s="355"/>
      <c r="L835" s="355"/>
      <c r="M835" s="355"/>
      <c r="N835" s="355"/>
      <c r="O835" s="355"/>
      <c r="P835" s="355"/>
      <c r="Q835" s="355"/>
      <c r="R835" s="355"/>
      <c r="S835" s="355"/>
      <c r="T835" s="355"/>
      <c r="U835" s="355"/>
    </row>
    <row r="836" ht="15.75" customHeight="1">
      <c r="J836" s="355"/>
      <c r="K836" s="355"/>
      <c r="L836" s="355"/>
      <c r="M836" s="355"/>
      <c r="N836" s="355"/>
      <c r="O836" s="355"/>
      <c r="P836" s="355"/>
      <c r="Q836" s="355"/>
      <c r="R836" s="355"/>
      <c r="S836" s="355"/>
      <c r="T836" s="355"/>
      <c r="U836" s="355"/>
    </row>
    <row r="837" ht="15.75" customHeight="1">
      <c r="J837" s="355"/>
      <c r="K837" s="355"/>
      <c r="L837" s="355"/>
      <c r="M837" s="355"/>
      <c r="N837" s="355"/>
      <c r="O837" s="355"/>
      <c r="P837" s="355"/>
      <c r="Q837" s="355"/>
      <c r="R837" s="355"/>
      <c r="S837" s="355"/>
      <c r="T837" s="355"/>
      <c r="U837" s="355"/>
    </row>
    <row r="838" ht="15.75" customHeight="1">
      <c r="J838" s="355"/>
      <c r="K838" s="355"/>
      <c r="L838" s="355"/>
      <c r="M838" s="355"/>
      <c r="N838" s="355"/>
      <c r="O838" s="355"/>
      <c r="P838" s="355"/>
      <c r="Q838" s="355"/>
      <c r="R838" s="355"/>
      <c r="S838" s="355"/>
      <c r="T838" s="355"/>
      <c r="U838" s="355"/>
    </row>
    <row r="839" ht="15.75" customHeight="1">
      <c r="J839" s="355"/>
      <c r="K839" s="355"/>
      <c r="L839" s="355"/>
      <c r="M839" s="355"/>
      <c r="N839" s="355"/>
      <c r="O839" s="355"/>
      <c r="P839" s="355"/>
      <c r="Q839" s="355"/>
      <c r="R839" s="355"/>
      <c r="S839" s="355"/>
      <c r="T839" s="355"/>
      <c r="U839" s="355"/>
    </row>
    <row r="840" ht="15.75" customHeight="1">
      <c r="J840" s="355"/>
      <c r="K840" s="355"/>
      <c r="L840" s="355"/>
      <c r="M840" s="355"/>
      <c r="N840" s="355"/>
      <c r="O840" s="355"/>
      <c r="P840" s="355"/>
      <c r="Q840" s="355"/>
      <c r="R840" s="355"/>
      <c r="S840" s="355"/>
      <c r="T840" s="355"/>
      <c r="U840" s="355"/>
    </row>
    <row r="841" ht="15.75" customHeight="1">
      <c r="J841" s="355"/>
      <c r="K841" s="355"/>
      <c r="L841" s="355"/>
      <c r="M841" s="355"/>
      <c r="N841" s="355"/>
      <c r="O841" s="355"/>
      <c r="P841" s="355"/>
      <c r="Q841" s="355"/>
      <c r="R841" s="355"/>
      <c r="S841" s="355"/>
      <c r="T841" s="355"/>
      <c r="U841" s="355"/>
    </row>
    <row r="842" ht="15.75" customHeight="1">
      <c r="J842" s="355"/>
      <c r="K842" s="355"/>
      <c r="L842" s="355"/>
      <c r="M842" s="355"/>
      <c r="N842" s="355"/>
      <c r="O842" s="355"/>
      <c r="P842" s="355"/>
      <c r="Q842" s="355"/>
      <c r="R842" s="355"/>
      <c r="S842" s="355"/>
      <c r="T842" s="355"/>
      <c r="U842" s="355"/>
    </row>
    <row r="843" ht="15.75" customHeight="1">
      <c r="J843" s="355"/>
      <c r="K843" s="355"/>
      <c r="L843" s="355"/>
      <c r="M843" s="355"/>
      <c r="N843" s="355"/>
      <c r="O843" s="355"/>
      <c r="P843" s="355"/>
      <c r="Q843" s="355"/>
      <c r="R843" s="355"/>
      <c r="S843" s="355"/>
      <c r="T843" s="355"/>
      <c r="U843" s="355"/>
    </row>
    <row r="844" ht="15.75" customHeight="1">
      <c r="J844" s="355"/>
      <c r="K844" s="355"/>
      <c r="L844" s="355"/>
      <c r="M844" s="355"/>
      <c r="N844" s="355"/>
      <c r="O844" s="355"/>
      <c r="P844" s="355"/>
      <c r="Q844" s="355"/>
      <c r="R844" s="355"/>
      <c r="S844" s="355"/>
      <c r="T844" s="355"/>
      <c r="U844" s="355"/>
    </row>
    <row r="845" ht="15.75" customHeight="1">
      <c r="J845" s="355"/>
      <c r="K845" s="355"/>
      <c r="L845" s="355"/>
      <c r="M845" s="355"/>
      <c r="N845" s="355"/>
      <c r="O845" s="355"/>
      <c r="P845" s="355"/>
      <c r="Q845" s="355"/>
      <c r="R845" s="355"/>
      <c r="S845" s="355"/>
      <c r="T845" s="355"/>
      <c r="U845" s="355"/>
    </row>
    <row r="846" ht="15.75" customHeight="1">
      <c r="J846" s="355"/>
      <c r="K846" s="355"/>
      <c r="L846" s="355"/>
      <c r="M846" s="355"/>
      <c r="N846" s="355"/>
      <c r="O846" s="355"/>
      <c r="P846" s="355"/>
      <c r="Q846" s="355"/>
      <c r="R846" s="355"/>
      <c r="S846" s="355"/>
      <c r="T846" s="355"/>
      <c r="U846" s="355"/>
    </row>
    <row r="847" ht="15.75" customHeight="1">
      <c r="J847" s="355"/>
      <c r="K847" s="355"/>
      <c r="L847" s="355"/>
      <c r="M847" s="355"/>
      <c r="N847" s="355"/>
      <c r="O847" s="355"/>
      <c r="P847" s="355"/>
      <c r="Q847" s="355"/>
      <c r="R847" s="355"/>
      <c r="S847" s="355"/>
      <c r="T847" s="355"/>
      <c r="U847" s="355"/>
    </row>
    <row r="848" ht="15.75" customHeight="1">
      <c r="J848" s="355"/>
      <c r="K848" s="355"/>
      <c r="L848" s="355"/>
      <c r="M848" s="355"/>
      <c r="N848" s="355"/>
      <c r="O848" s="355"/>
      <c r="P848" s="355"/>
      <c r="Q848" s="355"/>
      <c r="R848" s="355"/>
      <c r="S848" s="355"/>
      <c r="T848" s="355"/>
      <c r="U848" s="355"/>
    </row>
    <row r="849" ht="15.75" customHeight="1">
      <c r="J849" s="355"/>
      <c r="K849" s="355"/>
      <c r="L849" s="355"/>
      <c r="M849" s="355"/>
      <c r="N849" s="355"/>
      <c r="O849" s="355"/>
      <c r="P849" s="355"/>
      <c r="Q849" s="355"/>
      <c r="R849" s="355"/>
      <c r="S849" s="355"/>
      <c r="T849" s="355"/>
      <c r="U849" s="355"/>
    </row>
    <row r="850" ht="15.75" customHeight="1">
      <c r="J850" s="355"/>
      <c r="K850" s="355"/>
      <c r="L850" s="355"/>
      <c r="M850" s="355"/>
      <c r="N850" s="355"/>
      <c r="O850" s="355"/>
      <c r="P850" s="355"/>
      <c r="Q850" s="355"/>
      <c r="R850" s="355"/>
      <c r="S850" s="355"/>
      <c r="T850" s="355"/>
      <c r="U850" s="355"/>
    </row>
    <row r="851" ht="15.75" customHeight="1">
      <c r="J851" s="355"/>
      <c r="K851" s="355"/>
      <c r="L851" s="355"/>
      <c r="M851" s="355"/>
      <c r="N851" s="355"/>
      <c r="O851" s="355"/>
      <c r="P851" s="355"/>
      <c r="Q851" s="355"/>
      <c r="R851" s="355"/>
      <c r="S851" s="355"/>
      <c r="T851" s="355"/>
      <c r="U851" s="355"/>
    </row>
    <row r="852" ht="15.75" customHeight="1">
      <c r="J852" s="355"/>
      <c r="K852" s="355"/>
      <c r="L852" s="355"/>
      <c r="M852" s="355"/>
      <c r="N852" s="355"/>
      <c r="O852" s="355"/>
      <c r="P852" s="355"/>
      <c r="Q852" s="355"/>
      <c r="R852" s="355"/>
      <c r="S852" s="355"/>
      <c r="T852" s="355"/>
      <c r="U852" s="355"/>
    </row>
    <row r="853" ht="15.75" customHeight="1">
      <c r="J853" s="355"/>
      <c r="K853" s="355"/>
      <c r="L853" s="355"/>
      <c r="M853" s="355"/>
      <c r="N853" s="355"/>
      <c r="O853" s="355"/>
      <c r="P853" s="355"/>
      <c r="Q853" s="355"/>
      <c r="R853" s="355"/>
      <c r="S853" s="355"/>
      <c r="T853" s="355"/>
      <c r="U853" s="355"/>
    </row>
    <row r="854" ht="15.75" customHeight="1">
      <c r="J854" s="355"/>
      <c r="K854" s="355"/>
      <c r="L854" s="355"/>
      <c r="M854" s="355"/>
      <c r="N854" s="355"/>
      <c r="O854" s="355"/>
      <c r="P854" s="355"/>
      <c r="Q854" s="355"/>
      <c r="R854" s="355"/>
      <c r="S854" s="355"/>
      <c r="T854" s="355"/>
      <c r="U854" s="355"/>
    </row>
    <row r="855" ht="15.75" customHeight="1">
      <c r="J855" s="355"/>
      <c r="K855" s="355"/>
      <c r="L855" s="355"/>
      <c r="M855" s="355"/>
      <c r="N855" s="355"/>
      <c r="O855" s="355"/>
      <c r="P855" s="355"/>
      <c r="Q855" s="355"/>
      <c r="R855" s="355"/>
      <c r="S855" s="355"/>
      <c r="T855" s="355"/>
      <c r="U855" s="355"/>
    </row>
    <row r="856" ht="15.75" customHeight="1">
      <c r="J856" s="355"/>
      <c r="K856" s="355"/>
      <c r="L856" s="355"/>
      <c r="M856" s="355"/>
      <c r="N856" s="355"/>
      <c r="O856" s="355"/>
      <c r="P856" s="355"/>
      <c r="Q856" s="355"/>
      <c r="R856" s="355"/>
      <c r="S856" s="355"/>
      <c r="T856" s="355"/>
      <c r="U856" s="355"/>
    </row>
    <row r="857" ht="15.75" customHeight="1">
      <c r="J857" s="355"/>
      <c r="K857" s="355"/>
      <c r="L857" s="355"/>
      <c r="M857" s="355"/>
      <c r="N857" s="355"/>
      <c r="O857" s="355"/>
      <c r="P857" s="355"/>
      <c r="Q857" s="355"/>
      <c r="R857" s="355"/>
      <c r="S857" s="355"/>
      <c r="T857" s="355"/>
      <c r="U857" s="355"/>
    </row>
    <row r="858" ht="15.75" customHeight="1">
      <c r="J858" s="355"/>
      <c r="K858" s="355"/>
      <c r="L858" s="355"/>
      <c r="M858" s="355"/>
      <c r="N858" s="355"/>
      <c r="O858" s="355"/>
      <c r="P858" s="355"/>
      <c r="Q858" s="355"/>
      <c r="R858" s="355"/>
      <c r="S858" s="355"/>
      <c r="T858" s="355"/>
      <c r="U858" s="355"/>
    </row>
    <row r="859" ht="15.75" customHeight="1">
      <c r="J859" s="355"/>
      <c r="K859" s="355"/>
      <c r="L859" s="355"/>
      <c r="M859" s="355"/>
      <c r="N859" s="355"/>
      <c r="O859" s="355"/>
      <c r="P859" s="355"/>
      <c r="Q859" s="355"/>
      <c r="R859" s="355"/>
      <c r="S859" s="355"/>
      <c r="T859" s="355"/>
      <c r="U859" s="355"/>
    </row>
    <row r="860" ht="15.75" customHeight="1">
      <c r="J860" s="355"/>
      <c r="K860" s="355"/>
      <c r="L860" s="355"/>
      <c r="M860" s="355"/>
      <c r="N860" s="355"/>
      <c r="O860" s="355"/>
      <c r="P860" s="355"/>
      <c r="Q860" s="355"/>
      <c r="R860" s="355"/>
      <c r="S860" s="355"/>
      <c r="T860" s="355"/>
      <c r="U860" s="355"/>
    </row>
    <row r="861" ht="15.75" customHeight="1">
      <c r="J861" s="355"/>
      <c r="K861" s="355"/>
      <c r="L861" s="355"/>
      <c r="M861" s="355"/>
      <c r="N861" s="355"/>
      <c r="O861" s="355"/>
      <c r="P861" s="355"/>
      <c r="Q861" s="355"/>
      <c r="R861" s="355"/>
      <c r="S861" s="355"/>
      <c r="T861" s="355"/>
      <c r="U861" s="355"/>
    </row>
    <row r="862" ht="15.75" customHeight="1">
      <c r="J862" s="355"/>
      <c r="K862" s="355"/>
      <c r="L862" s="355"/>
      <c r="M862" s="355"/>
      <c r="N862" s="355"/>
      <c r="O862" s="355"/>
      <c r="P862" s="355"/>
      <c r="Q862" s="355"/>
      <c r="R862" s="355"/>
      <c r="S862" s="355"/>
      <c r="T862" s="355"/>
      <c r="U862" s="355"/>
    </row>
    <row r="863" ht="15.75" customHeight="1">
      <c r="J863" s="355"/>
      <c r="K863" s="355"/>
      <c r="L863" s="355"/>
      <c r="M863" s="355"/>
      <c r="N863" s="355"/>
      <c r="O863" s="355"/>
      <c r="P863" s="355"/>
      <c r="Q863" s="355"/>
      <c r="R863" s="355"/>
      <c r="S863" s="355"/>
      <c r="T863" s="355"/>
      <c r="U863" s="355"/>
    </row>
    <row r="864" ht="15.75" customHeight="1">
      <c r="J864" s="355"/>
      <c r="K864" s="355"/>
      <c r="L864" s="355"/>
      <c r="M864" s="355"/>
      <c r="N864" s="355"/>
      <c r="O864" s="355"/>
      <c r="P864" s="355"/>
      <c r="Q864" s="355"/>
      <c r="R864" s="355"/>
      <c r="S864" s="355"/>
      <c r="T864" s="355"/>
      <c r="U864" s="355"/>
    </row>
    <row r="865" ht="15.75" customHeight="1">
      <c r="J865" s="355"/>
      <c r="K865" s="355"/>
      <c r="L865" s="355"/>
      <c r="M865" s="355"/>
      <c r="N865" s="355"/>
      <c r="O865" s="355"/>
      <c r="P865" s="355"/>
      <c r="Q865" s="355"/>
      <c r="R865" s="355"/>
      <c r="S865" s="355"/>
      <c r="T865" s="355"/>
      <c r="U865" s="355"/>
    </row>
    <row r="866" ht="15.75" customHeight="1">
      <c r="J866" s="355"/>
      <c r="K866" s="355"/>
      <c r="L866" s="355"/>
      <c r="M866" s="355"/>
      <c r="N866" s="355"/>
      <c r="O866" s="355"/>
      <c r="P866" s="355"/>
      <c r="Q866" s="355"/>
      <c r="R866" s="355"/>
      <c r="S866" s="355"/>
      <c r="T866" s="355"/>
      <c r="U866" s="355"/>
    </row>
    <row r="867" ht="15.75" customHeight="1">
      <c r="J867" s="355"/>
      <c r="K867" s="355"/>
      <c r="L867" s="355"/>
      <c r="M867" s="355"/>
      <c r="N867" s="355"/>
      <c r="O867" s="355"/>
      <c r="P867" s="355"/>
      <c r="Q867" s="355"/>
      <c r="R867" s="355"/>
      <c r="S867" s="355"/>
      <c r="T867" s="355"/>
      <c r="U867" s="355"/>
    </row>
    <row r="868" ht="15.75" customHeight="1">
      <c r="J868" s="355"/>
      <c r="K868" s="355"/>
      <c r="L868" s="355"/>
      <c r="M868" s="355"/>
      <c r="N868" s="355"/>
      <c r="O868" s="355"/>
      <c r="P868" s="355"/>
      <c r="Q868" s="355"/>
      <c r="R868" s="355"/>
      <c r="S868" s="355"/>
      <c r="T868" s="355"/>
      <c r="U868" s="355"/>
    </row>
    <row r="869" ht="15.75" customHeight="1">
      <c r="J869" s="355"/>
      <c r="K869" s="355"/>
      <c r="L869" s="355"/>
      <c r="M869" s="355"/>
      <c r="N869" s="355"/>
      <c r="O869" s="355"/>
      <c r="P869" s="355"/>
      <c r="Q869" s="355"/>
      <c r="R869" s="355"/>
      <c r="S869" s="355"/>
      <c r="T869" s="355"/>
      <c r="U869" s="355"/>
    </row>
    <row r="870" ht="15.75" customHeight="1">
      <c r="J870" s="355"/>
      <c r="K870" s="355"/>
      <c r="L870" s="355"/>
      <c r="M870" s="355"/>
      <c r="N870" s="355"/>
      <c r="O870" s="355"/>
      <c r="P870" s="355"/>
      <c r="Q870" s="355"/>
      <c r="R870" s="355"/>
      <c r="S870" s="355"/>
      <c r="T870" s="355"/>
      <c r="U870" s="355"/>
    </row>
    <row r="871" ht="15.75" customHeight="1">
      <c r="J871" s="355"/>
      <c r="K871" s="355"/>
      <c r="L871" s="355"/>
      <c r="M871" s="355"/>
      <c r="N871" s="355"/>
      <c r="O871" s="355"/>
      <c r="P871" s="355"/>
      <c r="Q871" s="355"/>
      <c r="R871" s="355"/>
      <c r="S871" s="355"/>
      <c r="T871" s="355"/>
      <c r="U871" s="355"/>
    </row>
    <row r="872" ht="15.75" customHeight="1">
      <c r="J872" s="355"/>
      <c r="K872" s="355"/>
      <c r="L872" s="355"/>
      <c r="M872" s="355"/>
      <c r="N872" s="355"/>
      <c r="O872" s="355"/>
      <c r="P872" s="355"/>
      <c r="Q872" s="355"/>
      <c r="R872" s="355"/>
      <c r="S872" s="355"/>
      <c r="T872" s="355"/>
      <c r="U872" s="355"/>
    </row>
    <row r="873" ht="15.75" customHeight="1">
      <c r="J873" s="355"/>
      <c r="K873" s="355"/>
      <c r="L873" s="355"/>
      <c r="M873" s="355"/>
      <c r="N873" s="355"/>
      <c r="O873" s="355"/>
      <c r="P873" s="355"/>
      <c r="Q873" s="355"/>
      <c r="R873" s="355"/>
      <c r="S873" s="355"/>
      <c r="T873" s="355"/>
      <c r="U873" s="355"/>
    </row>
    <row r="874" ht="15.75" customHeight="1">
      <c r="J874" s="355"/>
      <c r="K874" s="355"/>
      <c r="L874" s="355"/>
      <c r="M874" s="355"/>
      <c r="N874" s="355"/>
      <c r="O874" s="355"/>
      <c r="P874" s="355"/>
      <c r="Q874" s="355"/>
      <c r="R874" s="355"/>
      <c r="S874" s="355"/>
      <c r="T874" s="355"/>
      <c r="U874" s="355"/>
    </row>
    <row r="875" ht="15.75" customHeight="1">
      <c r="J875" s="355"/>
      <c r="K875" s="355"/>
      <c r="L875" s="355"/>
      <c r="M875" s="355"/>
      <c r="N875" s="355"/>
      <c r="O875" s="355"/>
      <c r="P875" s="355"/>
      <c r="Q875" s="355"/>
      <c r="R875" s="355"/>
      <c r="S875" s="355"/>
      <c r="T875" s="355"/>
      <c r="U875" s="355"/>
    </row>
    <row r="876" ht="15.75" customHeight="1">
      <c r="J876" s="355"/>
      <c r="K876" s="355"/>
      <c r="L876" s="355"/>
      <c r="M876" s="355"/>
      <c r="N876" s="355"/>
      <c r="O876" s="355"/>
      <c r="P876" s="355"/>
      <c r="Q876" s="355"/>
      <c r="R876" s="355"/>
      <c r="S876" s="355"/>
      <c r="T876" s="355"/>
      <c r="U876" s="355"/>
    </row>
    <row r="877" ht="15.75" customHeight="1">
      <c r="J877" s="355"/>
      <c r="K877" s="355"/>
      <c r="L877" s="355"/>
      <c r="M877" s="355"/>
      <c r="N877" s="355"/>
      <c r="O877" s="355"/>
      <c r="P877" s="355"/>
      <c r="Q877" s="355"/>
      <c r="R877" s="355"/>
      <c r="S877" s="355"/>
      <c r="T877" s="355"/>
      <c r="U877" s="355"/>
    </row>
    <row r="878" ht="15.75" customHeight="1">
      <c r="J878" s="355"/>
      <c r="K878" s="355"/>
      <c r="L878" s="355"/>
      <c r="M878" s="355"/>
      <c r="N878" s="355"/>
      <c r="O878" s="355"/>
      <c r="P878" s="355"/>
      <c r="Q878" s="355"/>
      <c r="R878" s="355"/>
      <c r="S878" s="355"/>
      <c r="T878" s="355"/>
      <c r="U878" s="355"/>
    </row>
    <row r="879" ht="15.75" customHeight="1">
      <c r="J879" s="355"/>
      <c r="K879" s="355"/>
      <c r="L879" s="355"/>
      <c r="M879" s="355"/>
      <c r="N879" s="355"/>
      <c r="O879" s="355"/>
      <c r="P879" s="355"/>
      <c r="Q879" s="355"/>
      <c r="R879" s="355"/>
      <c r="S879" s="355"/>
      <c r="T879" s="355"/>
      <c r="U879" s="355"/>
    </row>
    <row r="880" ht="15.75" customHeight="1">
      <c r="J880" s="355"/>
      <c r="K880" s="355"/>
      <c r="L880" s="355"/>
      <c r="M880" s="355"/>
      <c r="N880" s="355"/>
      <c r="O880" s="355"/>
      <c r="P880" s="355"/>
      <c r="Q880" s="355"/>
      <c r="R880" s="355"/>
      <c r="S880" s="355"/>
      <c r="T880" s="355"/>
      <c r="U880" s="355"/>
    </row>
    <row r="881" ht="15.75" customHeight="1">
      <c r="J881" s="355"/>
      <c r="K881" s="355"/>
      <c r="L881" s="355"/>
      <c r="M881" s="355"/>
      <c r="N881" s="355"/>
      <c r="O881" s="355"/>
      <c r="P881" s="355"/>
      <c r="Q881" s="355"/>
      <c r="R881" s="355"/>
      <c r="S881" s="355"/>
      <c r="T881" s="355"/>
      <c r="U881" s="355"/>
    </row>
    <row r="882" ht="15.75" customHeight="1">
      <c r="J882" s="355"/>
      <c r="K882" s="355"/>
      <c r="L882" s="355"/>
      <c r="M882" s="355"/>
      <c r="N882" s="355"/>
      <c r="O882" s="355"/>
      <c r="P882" s="355"/>
      <c r="Q882" s="355"/>
      <c r="R882" s="355"/>
      <c r="S882" s="355"/>
      <c r="T882" s="355"/>
      <c r="U882" s="355"/>
    </row>
    <row r="883" ht="15.75" customHeight="1">
      <c r="J883" s="355"/>
      <c r="K883" s="355"/>
      <c r="L883" s="355"/>
      <c r="M883" s="355"/>
      <c r="N883" s="355"/>
      <c r="O883" s="355"/>
      <c r="P883" s="355"/>
      <c r="Q883" s="355"/>
      <c r="R883" s="355"/>
      <c r="S883" s="355"/>
      <c r="T883" s="355"/>
      <c r="U883" s="355"/>
    </row>
    <row r="884" ht="15.75" customHeight="1">
      <c r="J884" s="355"/>
      <c r="K884" s="355"/>
      <c r="L884" s="355"/>
      <c r="M884" s="355"/>
      <c r="N884" s="355"/>
      <c r="O884" s="355"/>
      <c r="P884" s="355"/>
      <c r="Q884" s="355"/>
      <c r="R884" s="355"/>
      <c r="S884" s="355"/>
      <c r="T884" s="355"/>
      <c r="U884" s="355"/>
    </row>
    <row r="885" ht="15.75" customHeight="1">
      <c r="J885" s="355"/>
      <c r="K885" s="355"/>
      <c r="L885" s="355"/>
      <c r="M885" s="355"/>
      <c r="N885" s="355"/>
      <c r="O885" s="355"/>
      <c r="P885" s="355"/>
      <c r="Q885" s="355"/>
      <c r="R885" s="355"/>
      <c r="S885" s="355"/>
      <c r="T885" s="355"/>
      <c r="U885" s="355"/>
    </row>
    <row r="886" ht="15.75" customHeight="1">
      <c r="J886" s="355"/>
      <c r="K886" s="355"/>
      <c r="L886" s="355"/>
      <c r="M886" s="355"/>
      <c r="N886" s="355"/>
      <c r="O886" s="355"/>
      <c r="P886" s="355"/>
      <c r="Q886" s="355"/>
      <c r="R886" s="355"/>
      <c r="S886" s="355"/>
      <c r="T886" s="355"/>
      <c r="U886" s="355"/>
    </row>
    <row r="887" ht="15.75" customHeight="1">
      <c r="J887" s="355"/>
      <c r="K887" s="355"/>
      <c r="L887" s="355"/>
      <c r="M887" s="355"/>
      <c r="N887" s="355"/>
      <c r="O887" s="355"/>
      <c r="P887" s="355"/>
      <c r="Q887" s="355"/>
      <c r="R887" s="355"/>
      <c r="S887" s="355"/>
      <c r="T887" s="355"/>
      <c r="U887" s="355"/>
    </row>
    <row r="888" ht="15.75" customHeight="1">
      <c r="J888" s="355"/>
      <c r="K888" s="355"/>
      <c r="L888" s="355"/>
      <c r="M888" s="355"/>
      <c r="N888" s="355"/>
      <c r="O888" s="355"/>
      <c r="P888" s="355"/>
      <c r="Q888" s="355"/>
      <c r="R888" s="355"/>
      <c r="S888" s="355"/>
      <c r="T888" s="355"/>
      <c r="U888" s="355"/>
    </row>
    <row r="889" ht="15.75" customHeight="1">
      <c r="J889" s="355"/>
      <c r="K889" s="355"/>
      <c r="L889" s="355"/>
      <c r="M889" s="355"/>
      <c r="N889" s="355"/>
      <c r="O889" s="355"/>
      <c r="P889" s="355"/>
      <c r="Q889" s="355"/>
      <c r="R889" s="355"/>
      <c r="S889" s="355"/>
      <c r="T889" s="355"/>
      <c r="U889" s="355"/>
    </row>
    <row r="890" ht="15.75" customHeight="1">
      <c r="J890" s="355"/>
      <c r="K890" s="355"/>
      <c r="L890" s="355"/>
      <c r="M890" s="355"/>
      <c r="N890" s="355"/>
      <c r="O890" s="355"/>
      <c r="P890" s="355"/>
      <c r="Q890" s="355"/>
      <c r="R890" s="355"/>
      <c r="S890" s="355"/>
      <c r="T890" s="355"/>
      <c r="U890" s="355"/>
    </row>
    <row r="891" ht="15.75" customHeight="1">
      <c r="J891" s="355"/>
      <c r="K891" s="355"/>
      <c r="L891" s="355"/>
      <c r="M891" s="355"/>
      <c r="N891" s="355"/>
      <c r="O891" s="355"/>
      <c r="P891" s="355"/>
      <c r="Q891" s="355"/>
      <c r="R891" s="355"/>
      <c r="S891" s="355"/>
      <c r="T891" s="355"/>
      <c r="U891" s="355"/>
    </row>
    <row r="892" ht="15.75" customHeight="1">
      <c r="J892" s="355"/>
      <c r="K892" s="355"/>
      <c r="L892" s="355"/>
      <c r="M892" s="355"/>
      <c r="N892" s="355"/>
      <c r="O892" s="355"/>
      <c r="P892" s="355"/>
      <c r="Q892" s="355"/>
      <c r="R892" s="355"/>
      <c r="S892" s="355"/>
      <c r="T892" s="355"/>
      <c r="U892" s="355"/>
    </row>
    <row r="893" ht="15.75" customHeight="1">
      <c r="J893" s="355"/>
      <c r="K893" s="355"/>
      <c r="L893" s="355"/>
      <c r="M893" s="355"/>
      <c r="N893" s="355"/>
      <c r="O893" s="355"/>
      <c r="P893" s="355"/>
      <c r="Q893" s="355"/>
      <c r="R893" s="355"/>
      <c r="S893" s="355"/>
      <c r="T893" s="355"/>
      <c r="U893" s="355"/>
    </row>
    <row r="894" ht="15.75" customHeight="1">
      <c r="J894" s="355"/>
      <c r="K894" s="355"/>
      <c r="L894" s="355"/>
      <c r="M894" s="355"/>
      <c r="N894" s="355"/>
      <c r="O894" s="355"/>
      <c r="P894" s="355"/>
      <c r="Q894" s="355"/>
      <c r="R894" s="355"/>
      <c r="S894" s="355"/>
      <c r="T894" s="355"/>
      <c r="U894" s="355"/>
    </row>
    <row r="895" ht="15.75" customHeight="1">
      <c r="J895" s="355"/>
      <c r="K895" s="355"/>
      <c r="L895" s="355"/>
      <c r="M895" s="355"/>
      <c r="N895" s="355"/>
      <c r="O895" s="355"/>
      <c r="P895" s="355"/>
      <c r="Q895" s="355"/>
      <c r="R895" s="355"/>
      <c r="S895" s="355"/>
      <c r="T895" s="355"/>
      <c r="U895" s="355"/>
    </row>
    <row r="896" ht="15.75" customHeight="1">
      <c r="J896" s="355"/>
      <c r="K896" s="355"/>
      <c r="L896" s="355"/>
      <c r="M896" s="355"/>
      <c r="N896" s="355"/>
      <c r="O896" s="355"/>
      <c r="P896" s="355"/>
      <c r="Q896" s="355"/>
      <c r="R896" s="355"/>
      <c r="S896" s="355"/>
      <c r="T896" s="355"/>
      <c r="U896" s="355"/>
    </row>
    <row r="897" ht="15.75" customHeight="1">
      <c r="J897" s="355"/>
      <c r="K897" s="355"/>
      <c r="L897" s="355"/>
      <c r="M897" s="355"/>
      <c r="N897" s="355"/>
      <c r="O897" s="355"/>
      <c r="P897" s="355"/>
      <c r="Q897" s="355"/>
      <c r="R897" s="355"/>
      <c r="S897" s="355"/>
      <c r="T897" s="355"/>
      <c r="U897" s="355"/>
    </row>
    <row r="898" ht="15.75" customHeight="1">
      <c r="J898" s="355"/>
      <c r="K898" s="355"/>
      <c r="L898" s="355"/>
      <c r="M898" s="355"/>
      <c r="N898" s="355"/>
      <c r="O898" s="355"/>
      <c r="P898" s="355"/>
      <c r="Q898" s="355"/>
      <c r="R898" s="355"/>
      <c r="S898" s="355"/>
      <c r="T898" s="355"/>
      <c r="U898" s="355"/>
    </row>
    <row r="899" ht="15.75" customHeight="1">
      <c r="J899" s="355"/>
      <c r="K899" s="355"/>
      <c r="L899" s="355"/>
      <c r="M899" s="355"/>
      <c r="N899" s="355"/>
      <c r="O899" s="355"/>
      <c r="P899" s="355"/>
      <c r="Q899" s="355"/>
      <c r="R899" s="355"/>
      <c r="S899" s="355"/>
      <c r="T899" s="355"/>
      <c r="U899" s="355"/>
    </row>
    <row r="900" ht="15.75" customHeight="1">
      <c r="J900" s="355"/>
      <c r="K900" s="355"/>
      <c r="L900" s="355"/>
      <c r="M900" s="355"/>
      <c r="N900" s="355"/>
      <c r="O900" s="355"/>
      <c r="P900" s="355"/>
      <c r="Q900" s="355"/>
      <c r="R900" s="355"/>
      <c r="S900" s="355"/>
      <c r="T900" s="355"/>
      <c r="U900" s="355"/>
    </row>
    <row r="901" ht="15.75" customHeight="1">
      <c r="J901" s="355"/>
      <c r="K901" s="355"/>
      <c r="L901" s="355"/>
      <c r="M901" s="355"/>
      <c r="N901" s="355"/>
      <c r="O901" s="355"/>
      <c r="P901" s="355"/>
      <c r="Q901" s="355"/>
      <c r="R901" s="355"/>
      <c r="S901" s="355"/>
      <c r="T901" s="355"/>
      <c r="U901" s="355"/>
    </row>
    <row r="902" ht="15.75" customHeight="1">
      <c r="J902" s="355"/>
      <c r="K902" s="355"/>
      <c r="L902" s="355"/>
      <c r="M902" s="355"/>
      <c r="N902" s="355"/>
      <c r="O902" s="355"/>
      <c r="P902" s="355"/>
      <c r="Q902" s="355"/>
      <c r="R902" s="355"/>
      <c r="S902" s="355"/>
      <c r="T902" s="355"/>
      <c r="U902" s="355"/>
    </row>
    <row r="903" ht="15.75" customHeight="1">
      <c r="J903" s="355"/>
      <c r="K903" s="355"/>
      <c r="L903" s="355"/>
      <c r="M903" s="355"/>
      <c r="N903" s="355"/>
      <c r="O903" s="355"/>
      <c r="P903" s="355"/>
      <c r="Q903" s="355"/>
      <c r="R903" s="355"/>
      <c r="S903" s="355"/>
      <c r="T903" s="355"/>
      <c r="U903" s="355"/>
    </row>
    <row r="904" ht="15.75" customHeight="1">
      <c r="J904" s="355"/>
      <c r="K904" s="355"/>
      <c r="L904" s="355"/>
      <c r="M904" s="355"/>
      <c r="N904" s="355"/>
      <c r="O904" s="355"/>
      <c r="P904" s="355"/>
      <c r="Q904" s="355"/>
      <c r="R904" s="355"/>
      <c r="S904" s="355"/>
      <c r="T904" s="355"/>
      <c r="U904" s="355"/>
    </row>
    <row r="905" ht="15.75" customHeight="1">
      <c r="J905" s="355"/>
      <c r="K905" s="355"/>
      <c r="L905" s="355"/>
      <c r="M905" s="355"/>
      <c r="N905" s="355"/>
      <c r="O905" s="355"/>
      <c r="P905" s="355"/>
      <c r="Q905" s="355"/>
      <c r="R905" s="355"/>
      <c r="S905" s="355"/>
      <c r="T905" s="355"/>
      <c r="U905" s="355"/>
    </row>
    <row r="906" ht="15.75" customHeight="1">
      <c r="J906" s="355"/>
      <c r="K906" s="355"/>
      <c r="L906" s="355"/>
      <c r="M906" s="355"/>
      <c r="N906" s="355"/>
      <c r="O906" s="355"/>
      <c r="P906" s="355"/>
      <c r="Q906" s="355"/>
      <c r="R906" s="355"/>
      <c r="S906" s="355"/>
      <c r="T906" s="355"/>
      <c r="U906" s="355"/>
    </row>
    <row r="907" ht="15.75" customHeight="1">
      <c r="J907" s="355"/>
      <c r="K907" s="355"/>
      <c r="L907" s="355"/>
      <c r="M907" s="355"/>
      <c r="N907" s="355"/>
      <c r="O907" s="355"/>
      <c r="P907" s="355"/>
      <c r="Q907" s="355"/>
      <c r="R907" s="355"/>
      <c r="S907" s="355"/>
      <c r="T907" s="355"/>
      <c r="U907" s="355"/>
    </row>
    <row r="908" ht="15.75" customHeight="1">
      <c r="J908" s="355"/>
      <c r="K908" s="355"/>
      <c r="L908" s="355"/>
      <c r="M908" s="355"/>
      <c r="N908" s="355"/>
      <c r="O908" s="355"/>
      <c r="P908" s="355"/>
      <c r="Q908" s="355"/>
      <c r="R908" s="355"/>
      <c r="S908" s="355"/>
      <c r="T908" s="355"/>
      <c r="U908" s="355"/>
    </row>
    <row r="909" ht="15.75" customHeight="1">
      <c r="J909" s="355"/>
      <c r="K909" s="355"/>
      <c r="L909" s="355"/>
      <c r="M909" s="355"/>
      <c r="N909" s="355"/>
      <c r="O909" s="355"/>
      <c r="P909" s="355"/>
      <c r="Q909" s="355"/>
      <c r="R909" s="355"/>
      <c r="S909" s="355"/>
      <c r="T909" s="355"/>
      <c r="U909" s="355"/>
    </row>
    <row r="910" ht="15.75" customHeight="1">
      <c r="J910" s="355"/>
      <c r="K910" s="355"/>
      <c r="L910" s="355"/>
      <c r="M910" s="355"/>
      <c r="N910" s="355"/>
      <c r="O910" s="355"/>
      <c r="P910" s="355"/>
      <c r="Q910" s="355"/>
      <c r="R910" s="355"/>
      <c r="S910" s="355"/>
      <c r="T910" s="355"/>
      <c r="U910" s="355"/>
    </row>
    <row r="911" ht="15.75" customHeight="1">
      <c r="J911" s="355"/>
      <c r="K911" s="355"/>
      <c r="L911" s="355"/>
      <c r="M911" s="355"/>
      <c r="N911" s="355"/>
      <c r="O911" s="355"/>
      <c r="P911" s="355"/>
      <c r="Q911" s="355"/>
      <c r="R911" s="355"/>
      <c r="S911" s="355"/>
      <c r="T911" s="355"/>
      <c r="U911" s="355"/>
    </row>
    <row r="912" ht="15.75" customHeight="1">
      <c r="J912" s="355"/>
      <c r="K912" s="355"/>
      <c r="L912" s="355"/>
      <c r="M912" s="355"/>
      <c r="N912" s="355"/>
      <c r="O912" s="355"/>
      <c r="P912" s="355"/>
      <c r="Q912" s="355"/>
      <c r="R912" s="355"/>
      <c r="S912" s="355"/>
      <c r="T912" s="355"/>
      <c r="U912" s="355"/>
    </row>
    <row r="913" ht="15.75" customHeight="1">
      <c r="J913" s="355"/>
      <c r="K913" s="355"/>
      <c r="L913" s="355"/>
      <c r="M913" s="355"/>
      <c r="N913" s="355"/>
      <c r="O913" s="355"/>
      <c r="P913" s="355"/>
      <c r="Q913" s="355"/>
      <c r="R913" s="355"/>
      <c r="S913" s="355"/>
      <c r="T913" s="355"/>
      <c r="U913" s="355"/>
    </row>
    <row r="914" ht="15.75" customHeight="1">
      <c r="J914" s="355"/>
      <c r="K914" s="355"/>
      <c r="L914" s="355"/>
      <c r="M914" s="355"/>
      <c r="N914" s="355"/>
      <c r="O914" s="355"/>
      <c r="P914" s="355"/>
      <c r="Q914" s="355"/>
      <c r="R914" s="355"/>
      <c r="S914" s="355"/>
      <c r="T914" s="355"/>
      <c r="U914" s="355"/>
    </row>
    <row r="915" ht="15.75" customHeight="1">
      <c r="J915" s="355"/>
      <c r="K915" s="355"/>
      <c r="L915" s="355"/>
      <c r="M915" s="355"/>
      <c r="N915" s="355"/>
      <c r="O915" s="355"/>
      <c r="P915" s="355"/>
      <c r="Q915" s="355"/>
      <c r="R915" s="355"/>
      <c r="S915" s="355"/>
      <c r="T915" s="355"/>
      <c r="U915" s="355"/>
    </row>
    <row r="916" ht="15.75" customHeight="1">
      <c r="J916" s="355"/>
      <c r="K916" s="355"/>
      <c r="L916" s="355"/>
      <c r="M916" s="355"/>
      <c r="N916" s="355"/>
      <c r="O916" s="355"/>
      <c r="P916" s="355"/>
      <c r="Q916" s="355"/>
      <c r="R916" s="355"/>
      <c r="S916" s="355"/>
      <c r="T916" s="355"/>
      <c r="U916" s="355"/>
    </row>
    <row r="917" ht="15.75" customHeight="1">
      <c r="J917" s="355"/>
      <c r="K917" s="355"/>
      <c r="L917" s="355"/>
      <c r="M917" s="355"/>
      <c r="N917" s="355"/>
      <c r="O917" s="355"/>
      <c r="P917" s="355"/>
      <c r="Q917" s="355"/>
      <c r="R917" s="355"/>
      <c r="S917" s="355"/>
      <c r="T917" s="355"/>
      <c r="U917" s="355"/>
    </row>
    <row r="918" ht="15.75" customHeight="1">
      <c r="J918" s="355"/>
      <c r="K918" s="355"/>
      <c r="L918" s="355"/>
      <c r="M918" s="355"/>
      <c r="N918" s="355"/>
      <c r="O918" s="355"/>
      <c r="P918" s="355"/>
      <c r="Q918" s="355"/>
      <c r="R918" s="355"/>
      <c r="S918" s="355"/>
      <c r="T918" s="355"/>
      <c r="U918" s="355"/>
    </row>
    <row r="919" ht="15.75" customHeight="1">
      <c r="J919" s="355"/>
      <c r="K919" s="355"/>
      <c r="L919" s="355"/>
      <c r="M919" s="355"/>
      <c r="N919" s="355"/>
      <c r="O919" s="355"/>
      <c r="P919" s="355"/>
      <c r="Q919" s="355"/>
      <c r="R919" s="355"/>
      <c r="S919" s="355"/>
      <c r="T919" s="355"/>
      <c r="U919" s="355"/>
    </row>
    <row r="920" ht="15.75" customHeight="1">
      <c r="J920" s="355"/>
      <c r="K920" s="355"/>
      <c r="L920" s="355"/>
      <c r="M920" s="355"/>
      <c r="N920" s="355"/>
      <c r="O920" s="355"/>
      <c r="P920" s="355"/>
      <c r="Q920" s="355"/>
      <c r="R920" s="355"/>
      <c r="S920" s="355"/>
      <c r="T920" s="355"/>
      <c r="U920" s="355"/>
    </row>
    <row r="921" ht="15.75" customHeight="1">
      <c r="J921" s="355"/>
      <c r="K921" s="355"/>
      <c r="L921" s="355"/>
      <c r="M921" s="355"/>
      <c r="N921" s="355"/>
      <c r="O921" s="355"/>
      <c r="P921" s="355"/>
      <c r="Q921" s="355"/>
      <c r="R921" s="355"/>
      <c r="S921" s="355"/>
      <c r="T921" s="355"/>
      <c r="U921" s="355"/>
    </row>
    <row r="922" ht="15.75" customHeight="1">
      <c r="J922" s="355"/>
      <c r="K922" s="355"/>
      <c r="L922" s="355"/>
      <c r="M922" s="355"/>
      <c r="N922" s="355"/>
      <c r="O922" s="355"/>
      <c r="P922" s="355"/>
      <c r="Q922" s="355"/>
      <c r="R922" s="355"/>
      <c r="S922" s="355"/>
      <c r="T922" s="355"/>
      <c r="U922" s="355"/>
    </row>
    <row r="923" ht="15.75" customHeight="1">
      <c r="J923" s="355"/>
      <c r="K923" s="355"/>
      <c r="L923" s="355"/>
      <c r="M923" s="355"/>
      <c r="N923" s="355"/>
      <c r="O923" s="355"/>
      <c r="P923" s="355"/>
      <c r="Q923" s="355"/>
      <c r="R923" s="355"/>
      <c r="S923" s="355"/>
      <c r="T923" s="355"/>
      <c r="U923" s="355"/>
    </row>
    <row r="924" ht="15.75" customHeight="1">
      <c r="J924" s="355"/>
      <c r="K924" s="355"/>
      <c r="L924" s="355"/>
      <c r="M924" s="355"/>
      <c r="N924" s="355"/>
      <c r="O924" s="355"/>
      <c r="P924" s="355"/>
      <c r="Q924" s="355"/>
      <c r="R924" s="355"/>
      <c r="S924" s="355"/>
      <c r="T924" s="355"/>
      <c r="U924" s="355"/>
    </row>
    <row r="925" ht="15.75" customHeight="1">
      <c r="J925" s="355"/>
      <c r="K925" s="355"/>
      <c r="L925" s="355"/>
      <c r="M925" s="355"/>
      <c r="N925" s="355"/>
      <c r="O925" s="355"/>
      <c r="P925" s="355"/>
      <c r="Q925" s="355"/>
      <c r="R925" s="355"/>
      <c r="S925" s="355"/>
      <c r="T925" s="355"/>
      <c r="U925" s="355"/>
    </row>
    <row r="926" ht="15.75" customHeight="1">
      <c r="J926" s="355"/>
      <c r="K926" s="355"/>
      <c r="L926" s="355"/>
      <c r="M926" s="355"/>
      <c r="N926" s="355"/>
      <c r="O926" s="355"/>
      <c r="P926" s="355"/>
      <c r="Q926" s="355"/>
      <c r="R926" s="355"/>
      <c r="S926" s="355"/>
      <c r="T926" s="355"/>
      <c r="U926" s="355"/>
    </row>
    <row r="927" ht="15.75" customHeight="1">
      <c r="J927" s="355"/>
      <c r="K927" s="355"/>
      <c r="L927" s="355"/>
      <c r="M927" s="355"/>
      <c r="N927" s="355"/>
      <c r="O927" s="355"/>
      <c r="P927" s="355"/>
      <c r="Q927" s="355"/>
      <c r="R927" s="355"/>
      <c r="S927" s="355"/>
      <c r="T927" s="355"/>
      <c r="U927" s="355"/>
    </row>
    <row r="928" ht="15.75" customHeight="1">
      <c r="J928" s="355"/>
      <c r="K928" s="355"/>
      <c r="L928" s="355"/>
      <c r="M928" s="355"/>
      <c r="N928" s="355"/>
      <c r="O928" s="355"/>
      <c r="P928" s="355"/>
      <c r="Q928" s="355"/>
      <c r="R928" s="355"/>
      <c r="S928" s="355"/>
      <c r="T928" s="355"/>
      <c r="U928" s="355"/>
    </row>
    <row r="929" ht="15.75" customHeight="1">
      <c r="J929" s="355"/>
      <c r="K929" s="355"/>
      <c r="L929" s="355"/>
      <c r="M929" s="355"/>
      <c r="N929" s="355"/>
      <c r="O929" s="355"/>
      <c r="P929" s="355"/>
      <c r="Q929" s="355"/>
      <c r="R929" s="355"/>
      <c r="S929" s="355"/>
      <c r="T929" s="355"/>
      <c r="U929" s="355"/>
    </row>
    <row r="930" ht="15.75" customHeight="1">
      <c r="J930" s="355"/>
      <c r="K930" s="355"/>
      <c r="L930" s="355"/>
      <c r="M930" s="355"/>
      <c r="N930" s="355"/>
      <c r="O930" s="355"/>
      <c r="P930" s="355"/>
      <c r="Q930" s="355"/>
      <c r="R930" s="355"/>
      <c r="S930" s="355"/>
      <c r="T930" s="355"/>
      <c r="U930" s="355"/>
    </row>
    <row r="931" ht="15.75" customHeight="1">
      <c r="J931" s="355"/>
      <c r="K931" s="355"/>
      <c r="L931" s="355"/>
      <c r="M931" s="355"/>
      <c r="N931" s="355"/>
      <c r="O931" s="355"/>
      <c r="P931" s="355"/>
      <c r="Q931" s="355"/>
      <c r="R931" s="355"/>
      <c r="S931" s="355"/>
      <c r="T931" s="355"/>
      <c r="U931" s="355"/>
    </row>
    <row r="932" ht="15.75" customHeight="1">
      <c r="J932" s="355"/>
      <c r="K932" s="355"/>
      <c r="L932" s="355"/>
      <c r="M932" s="355"/>
      <c r="N932" s="355"/>
      <c r="O932" s="355"/>
      <c r="P932" s="355"/>
      <c r="Q932" s="355"/>
      <c r="R932" s="355"/>
      <c r="S932" s="355"/>
      <c r="T932" s="355"/>
      <c r="U932" s="355"/>
    </row>
    <row r="933" ht="15.75" customHeight="1">
      <c r="J933" s="355"/>
      <c r="K933" s="355"/>
      <c r="L933" s="355"/>
      <c r="M933" s="355"/>
      <c r="N933" s="355"/>
      <c r="O933" s="355"/>
      <c r="P933" s="355"/>
      <c r="Q933" s="355"/>
      <c r="R933" s="355"/>
      <c r="S933" s="355"/>
      <c r="T933" s="355"/>
      <c r="U933" s="355"/>
    </row>
    <row r="934" ht="15.75" customHeight="1">
      <c r="J934" s="355"/>
      <c r="K934" s="355"/>
      <c r="L934" s="355"/>
      <c r="M934" s="355"/>
      <c r="N934" s="355"/>
      <c r="O934" s="355"/>
      <c r="P934" s="355"/>
      <c r="Q934" s="355"/>
      <c r="R934" s="355"/>
      <c r="S934" s="355"/>
      <c r="T934" s="355"/>
      <c r="U934" s="355"/>
    </row>
    <row r="935" ht="15.75" customHeight="1">
      <c r="J935" s="355"/>
      <c r="K935" s="355"/>
      <c r="L935" s="355"/>
      <c r="M935" s="355"/>
      <c r="N935" s="355"/>
      <c r="O935" s="355"/>
      <c r="P935" s="355"/>
      <c r="Q935" s="355"/>
      <c r="R935" s="355"/>
      <c r="S935" s="355"/>
      <c r="T935" s="355"/>
      <c r="U935" s="355"/>
    </row>
    <row r="936" ht="15.75" customHeight="1">
      <c r="J936" s="355"/>
      <c r="K936" s="355"/>
      <c r="L936" s="355"/>
      <c r="M936" s="355"/>
      <c r="N936" s="355"/>
      <c r="O936" s="355"/>
      <c r="P936" s="355"/>
      <c r="Q936" s="355"/>
      <c r="R936" s="355"/>
      <c r="S936" s="355"/>
      <c r="T936" s="355"/>
      <c r="U936" s="355"/>
    </row>
    <row r="937" ht="15.75" customHeight="1">
      <c r="J937" s="355"/>
      <c r="K937" s="355"/>
      <c r="L937" s="355"/>
      <c r="M937" s="355"/>
      <c r="N937" s="355"/>
      <c r="O937" s="355"/>
      <c r="P937" s="355"/>
      <c r="Q937" s="355"/>
      <c r="R937" s="355"/>
      <c r="S937" s="355"/>
      <c r="T937" s="355"/>
      <c r="U937" s="355"/>
    </row>
    <row r="938" ht="15.75" customHeight="1">
      <c r="J938" s="355"/>
      <c r="K938" s="355"/>
      <c r="L938" s="355"/>
      <c r="M938" s="355"/>
      <c r="N938" s="355"/>
      <c r="O938" s="355"/>
      <c r="P938" s="355"/>
      <c r="Q938" s="355"/>
      <c r="R938" s="355"/>
      <c r="S938" s="355"/>
      <c r="T938" s="355"/>
      <c r="U938" s="355"/>
    </row>
    <row r="939" ht="15.75" customHeight="1">
      <c r="J939" s="355"/>
      <c r="K939" s="355"/>
      <c r="L939" s="355"/>
      <c r="M939" s="355"/>
      <c r="N939" s="355"/>
      <c r="O939" s="355"/>
      <c r="P939" s="355"/>
      <c r="Q939" s="355"/>
      <c r="R939" s="355"/>
      <c r="S939" s="355"/>
      <c r="T939" s="355"/>
      <c r="U939" s="355"/>
    </row>
    <row r="940" ht="15.75" customHeight="1">
      <c r="J940" s="355"/>
      <c r="K940" s="355"/>
      <c r="L940" s="355"/>
      <c r="M940" s="355"/>
      <c r="N940" s="355"/>
      <c r="O940" s="355"/>
      <c r="P940" s="355"/>
      <c r="Q940" s="355"/>
      <c r="R940" s="355"/>
      <c r="S940" s="355"/>
      <c r="T940" s="355"/>
      <c r="U940" s="355"/>
    </row>
    <row r="941" ht="15.75" customHeight="1">
      <c r="J941" s="355"/>
      <c r="K941" s="355"/>
      <c r="L941" s="355"/>
      <c r="M941" s="355"/>
      <c r="N941" s="355"/>
      <c r="O941" s="355"/>
      <c r="P941" s="355"/>
      <c r="Q941" s="355"/>
      <c r="R941" s="355"/>
      <c r="S941" s="355"/>
      <c r="T941" s="355"/>
      <c r="U941" s="355"/>
    </row>
    <row r="942" ht="15.75" customHeight="1">
      <c r="J942" s="355"/>
      <c r="K942" s="355"/>
      <c r="L942" s="355"/>
      <c r="M942" s="355"/>
      <c r="N942" s="355"/>
      <c r="O942" s="355"/>
      <c r="P942" s="355"/>
      <c r="Q942" s="355"/>
      <c r="R942" s="355"/>
      <c r="S942" s="355"/>
      <c r="T942" s="355"/>
      <c r="U942" s="355"/>
    </row>
    <row r="943" ht="15.75" customHeight="1">
      <c r="J943" s="355"/>
      <c r="K943" s="355"/>
      <c r="L943" s="355"/>
      <c r="M943" s="355"/>
      <c r="N943" s="355"/>
      <c r="O943" s="355"/>
      <c r="P943" s="355"/>
      <c r="Q943" s="355"/>
      <c r="R943" s="355"/>
      <c r="S943" s="355"/>
      <c r="T943" s="355"/>
      <c r="U943" s="355"/>
    </row>
    <row r="944" ht="15.75" customHeight="1">
      <c r="J944" s="355"/>
      <c r="K944" s="355"/>
      <c r="L944" s="355"/>
      <c r="M944" s="355"/>
      <c r="N944" s="355"/>
      <c r="O944" s="355"/>
      <c r="P944" s="355"/>
      <c r="Q944" s="355"/>
      <c r="R944" s="355"/>
      <c r="S944" s="355"/>
      <c r="T944" s="355"/>
      <c r="U944" s="355"/>
    </row>
    <row r="945" ht="15.75" customHeight="1">
      <c r="J945" s="355"/>
      <c r="K945" s="355"/>
      <c r="L945" s="355"/>
      <c r="M945" s="355"/>
      <c r="N945" s="355"/>
      <c r="O945" s="355"/>
      <c r="P945" s="355"/>
      <c r="Q945" s="355"/>
      <c r="R945" s="355"/>
      <c r="S945" s="355"/>
      <c r="T945" s="355"/>
      <c r="U945" s="355"/>
    </row>
    <row r="946" ht="15.75" customHeight="1">
      <c r="J946" s="355"/>
      <c r="K946" s="355"/>
      <c r="L946" s="355"/>
      <c r="M946" s="355"/>
      <c r="N946" s="355"/>
      <c r="O946" s="355"/>
      <c r="P946" s="355"/>
      <c r="Q946" s="355"/>
      <c r="R946" s="355"/>
      <c r="S946" s="355"/>
      <c r="T946" s="355"/>
      <c r="U946" s="355"/>
    </row>
    <row r="947" ht="15.75" customHeight="1">
      <c r="J947" s="355"/>
      <c r="K947" s="355"/>
      <c r="L947" s="355"/>
      <c r="M947" s="355"/>
      <c r="N947" s="355"/>
      <c r="O947" s="355"/>
      <c r="P947" s="355"/>
      <c r="Q947" s="355"/>
      <c r="R947" s="355"/>
      <c r="S947" s="355"/>
      <c r="T947" s="355"/>
      <c r="U947" s="355"/>
    </row>
    <row r="948" ht="15.75" customHeight="1">
      <c r="J948" s="355"/>
      <c r="K948" s="355"/>
      <c r="L948" s="355"/>
      <c r="M948" s="355"/>
      <c r="N948" s="355"/>
      <c r="O948" s="355"/>
      <c r="P948" s="355"/>
      <c r="Q948" s="355"/>
      <c r="R948" s="355"/>
      <c r="S948" s="355"/>
      <c r="T948" s="355"/>
      <c r="U948" s="355"/>
    </row>
    <row r="949" ht="15.75" customHeight="1">
      <c r="J949" s="355"/>
      <c r="K949" s="355"/>
      <c r="L949" s="355"/>
      <c r="M949" s="355"/>
      <c r="N949" s="355"/>
      <c r="O949" s="355"/>
      <c r="P949" s="355"/>
      <c r="Q949" s="355"/>
      <c r="R949" s="355"/>
      <c r="S949" s="355"/>
      <c r="T949" s="355"/>
      <c r="U949" s="355"/>
    </row>
    <row r="950" ht="15.75" customHeight="1">
      <c r="J950" s="355"/>
      <c r="K950" s="355"/>
      <c r="L950" s="355"/>
      <c r="M950" s="355"/>
      <c r="N950" s="355"/>
      <c r="O950" s="355"/>
      <c r="P950" s="355"/>
      <c r="Q950" s="355"/>
      <c r="R950" s="355"/>
      <c r="S950" s="355"/>
      <c r="T950" s="355"/>
      <c r="U950" s="355"/>
    </row>
    <row r="951" ht="15.75" customHeight="1">
      <c r="J951" s="355"/>
      <c r="K951" s="355"/>
      <c r="L951" s="355"/>
      <c r="M951" s="355"/>
      <c r="N951" s="355"/>
      <c r="O951" s="355"/>
      <c r="P951" s="355"/>
      <c r="Q951" s="355"/>
      <c r="R951" s="355"/>
      <c r="S951" s="355"/>
      <c r="T951" s="355"/>
      <c r="U951" s="355"/>
    </row>
    <row r="952" ht="15.75" customHeight="1">
      <c r="J952" s="355"/>
      <c r="K952" s="355"/>
      <c r="L952" s="355"/>
      <c r="M952" s="355"/>
      <c r="N952" s="355"/>
      <c r="O952" s="355"/>
      <c r="P952" s="355"/>
      <c r="Q952" s="355"/>
      <c r="R952" s="355"/>
      <c r="S952" s="355"/>
      <c r="T952" s="355"/>
      <c r="U952" s="355"/>
    </row>
    <row r="953" ht="15.75" customHeight="1">
      <c r="J953" s="355"/>
      <c r="K953" s="355"/>
      <c r="L953" s="355"/>
      <c r="M953" s="355"/>
      <c r="N953" s="355"/>
      <c r="O953" s="355"/>
      <c r="P953" s="355"/>
      <c r="Q953" s="355"/>
      <c r="R953" s="355"/>
      <c r="S953" s="355"/>
      <c r="T953" s="355"/>
      <c r="U953" s="355"/>
    </row>
    <row r="954" ht="15.75" customHeight="1">
      <c r="J954" s="355"/>
      <c r="K954" s="355"/>
      <c r="L954" s="355"/>
      <c r="M954" s="355"/>
      <c r="N954" s="355"/>
      <c r="O954" s="355"/>
      <c r="P954" s="355"/>
      <c r="Q954" s="355"/>
      <c r="R954" s="355"/>
      <c r="S954" s="355"/>
      <c r="T954" s="355"/>
      <c r="U954" s="355"/>
    </row>
    <row r="955" ht="15.75" customHeight="1">
      <c r="J955" s="355"/>
      <c r="K955" s="355"/>
      <c r="L955" s="355"/>
      <c r="M955" s="355"/>
      <c r="N955" s="355"/>
      <c r="O955" s="355"/>
      <c r="P955" s="355"/>
      <c r="Q955" s="355"/>
      <c r="R955" s="355"/>
      <c r="S955" s="355"/>
      <c r="T955" s="355"/>
      <c r="U955" s="355"/>
    </row>
    <row r="956" ht="15.75" customHeight="1">
      <c r="J956" s="355"/>
      <c r="K956" s="355"/>
      <c r="L956" s="355"/>
      <c r="M956" s="355"/>
      <c r="N956" s="355"/>
      <c r="O956" s="355"/>
      <c r="P956" s="355"/>
      <c r="Q956" s="355"/>
      <c r="R956" s="355"/>
      <c r="S956" s="355"/>
      <c r="T956" s="355"/>
      <c r="U956" s="355"/>
    </row>
    <row r="957" ht="15.75" customHeight="1">
      <c r="J957" s="355"/>
      <c r="K957" s="355"/>
      <c r="L957" s="355"/>
      <c r="M957" s="355"/>
      <c r="N957" s="355"/>
      <c r="O957" s="355"/>
      <c r="P957" s="355"/>
      <c r="Q957" s="355"/>
      <c r="R957" s="355"/>
      <c r="S957" s="355"/>
      <c r="T957" s="355"/>
      <c r="U957" s="355"/>
    </row>
    <row r="958" ht="15.75" customHeight="1">
      <c r="J958" s="355"/>
      <c r="K958" s="355"/>
      <c r="L958" s="355"/>
      <c r="M958" s="355"/>
      <c r="N958" s="355"/>
      <c r="O958" s="355"/>
      <c r="P958" s="355"/>
      <c r="Q958" s="355"/>
      <c r="R958" s="355"/>
      <c r="S958" s="355"/>
      <c r="T958" s="355"/>
      <c r="U958" s="355"/>
    </row>
    <row r="959" ht="15.75" customHeight="1">
      <c r="J959" s="355"/>
      <c r="K959" s="355"/>
      <c r="L959" s="355"/>
      <c r="M959" s="355"/>
      <c r="N959" s="355"/>
      <c r="O959" s="355"/>
      <c r="P959" s="355"/>
      <c r="Q959" s="355"/>
      <c r="R959" s="355"/>
      <c r="S959" s="355"/>
      <c r="T959" s="355"/>
      <c r="U959" s="355"/>
    </row>
    <row r="960" ht="15.75" customHeight="1">
      <c r="J960" s="355"/>
      <c r="K960" s="355"/>
      <c r="L960" s="355"/>
      <c r="M960" s="355"/>
      <c r="N960" s="355"/>
      <c r="O960" s="355"/>
      <c r="P960" s="355"/>
      <c r="Q960" s="355"/>
      <c r="R960" s="355"/>
      <c r="S960" s="355"/>
      <c r="T960" s="355"/>
      <c r="U960" s="355"/>
    </row>
    <row r="961" ht="15.75" customHeight="1">
      <c r="J961" s="355"/>
      <c r="K961" s="355"/>
      <c r="L961" s="355"/>
      <c r="M961" s="355"/>
      <c r="N961" s="355"/>
      <c r="O961" s="355"/>
      <c r="P961" s="355"/>
      <c r="Q961" s="355"/>
      <c r="R961" s="355"/>
      <c r="S961" s="355"/>
      <c r="T961" s="355"/>
      <c r="U961" s="355"/>
    </row>
    <row r="962" ht="15.75" customHeight="1">
      <c r="J962" s="355"/>
      <c r="K962" s="355"/>
      <c r="L962" s="355"/>
      <c r="M962" s="355"/>
      <c r="N962" s="355"/>
      <c r="O962" s="355"/>
      <c r="P962" s="355"/>
      <c r="Q962" s="355"/>
      <c r="R962" s="355"/>
      <c r="S962" s="355"/>
      <c r="T962" s="355"/>
      <c r="U962" s="355"/>
    </row>
    <row r="963" ht="15.75" customHeight="1">
      <c r="J963" s="355"/>
      <c r="K963" s="355"/>
      <c r="L963" s="355"/>
      <c r="M963" s="355"/>
      <c r="N963" s="355"/>
      <c r="O963" s="355"/>
      <c r="P963" s="355"/>
      <c r="Q963" s="355"/>
      <c r="R963" s="355"/>
      <c r="S963" s="355"/>
      <c r="T963" s="355"/>
      <c r="U963" s="355"/>
    </row>
    <row r="964" ht="15.75" customHeight="1">
      <c r="J964" s="355"/>
      <c r="K964" s="355"/>
      <c r="L964" s="355"/>
      <c r="M964" s="355"/>
      <c r="N964" s="355"/>
      <c r="O964" s="355"/>
      <c r="P964" s="355"/>
      <c r="Q964" s="355"/>
      <c r="R964" s="355"/>
      <c r="S964" s="355"/>
      <c r="T964" s="355"/>
      <c r="U964" s="355"/>
    </row>
    <row r="965" ht="15.75" customHeight="1">
      <c r="J965" s="355"/>
      <c r="K965" s="355"/>
      <c r="L965" s="355"/>
      <c r="M965" s="355"/>
      <c r="N965" s="355"/>
      <c r="O965" s="355"/>
      <c r="P965" s="355"/>
      <c r="Q965" s="355"/>
      <c r="R965" s="355"/>
      <c r="S965" s="355"/>
      <c r="T965" s="355"/>
      <c r="U965" s="355"/>
    </row>
    <row r="966" ht="15.75" customHeight="1">
      <c r="J966" s="355"/>
      <c r="K966" s="355"/>
      <c r="L966" s="355"/>
      <c r="M966" s="355"/>
      <c r="N966" s="355"/>
      <c r="O966" s="355"/>
      <c r="P966" s="355"/>
      <c r="Q966" s="355"/>
      <c r="R966" s="355"/>
      <c r="S966" s="355"/>
      <c r="T966" s="355"/>
      <c r="U966" s="355"/>
    </row>
    <row r="967" ht="15.75" customHeight="1">
      <c r="J967" s="355"/>
      <c r="K967" s="355"/>
      <c r="L967" s="355"/>
      <c r="M967" s="355"/>
      <c r="N967" s="355"/>
      <c r="O967" s="355"/>
      <c r="P967" s="355"/>
      <c r="Q967" s="355"/>
      <c r="R967" s="355"/>
      <c r="S967" s="355"/>
      <c r="T967" s="355"/>
      <c r="U967" s="355"/>
    </row>
    <row r="968" ht="15.75" customHeight="1">
      <c r="J968" s="355"/>
      <c r="K968" s="355"/>
      <c r="L968" s="355"/>
      <c r="M968" s="355"/>
      <c r="N968" s="355"/>
      <c r="O968" s="355"/>
      <c r="P968" s="355"/>
      <c r="Q968" s="355"/>
      <c r="R968" s="355"/>
      <c r="S968" s="355"/>
      <c r="T968" s="355"/>
      <c r="U968" s="355"/>
    </row>
    <row r="969" ht="15.75" customHeight="1">
      <c r="J969" s="355"/>
      <c r="K969" s="355"/>
      <c r="L969" s="355"/>
      <c r="M969" s="355"/>
      <c r="N969" s="355"/>
      <c r="O969" s="355"/>
      <c r="P969" s="355"/>
      <c r="Q969" s="355"/>
      <c r="R969" s="355"/>
      <c r="S969" s="355"/>
      <c r="T969" s="355"/>
      <c r="U969" s="355"/>
    </row>
    <row r="970" ht="15.75" customHeight="1">
      <c r="J970" s="355"/>
      <c r="K970" s="355"/>
      <c r="L970" s="355"/>
      <c r="M970" s="355"/>
      <c r="N970" s="355"/>
      <c r="O970" s="355"/>
      <c r="P970" s="355"/>
      <c r="Q970" s="355"/>
      <c r="R970" s="355"/>
      <c r="S970" s="355"/>
      <c r="T970" s="355"/>
      <c r="U970" s="355"/>
    </row>
    <row r="971" ht="15.75" customHeight="1">
      <c r="J971" s="355"/>
      <c r="K971" s="355"/>
      <c r="L971" s="355"/>
      <c r="M971" s="355"/>
      <c r="N971" s="355"/>
      <c r="O971" s="355"/>
      <c r="P971" s="355"/>
      <c r="Q971" s="355"/>
      <c r="R971" s="355"/>
      <c r="S971" s="355"/>
      <c r="T971" s="355"/>
      <c r="U971" s="355"/>
    </row>
    <row r="972" ht="15.75" customHeight="1">
      <c r="J972" s="355"/>
      <c r="K972" s="355"/>
      <c r="L972" s="355"/>
      <c r="M972" s="355"/>
      <c r="N972" s="355"/>
      <c r="O972" s="355"/>
      <c r="P972" s="355"/>
      <c r="Q972" s="355"/>
      <c r="R972" s="355"/>
      <c r="S972" s="355"/>
      <c r="T972" s="355"/>
      <c r="U972" s="355"/>
    </row>
    <row r="973" ht="15.75" customHeight="1">
      <c r="J973" s="355"/>
      <c r="K973" s="355"/>
      <c r="L973" s="355"/>
      <c r="M973" s="355"/>
      <c r="N973" s="355"/>
      <c r="O973" s="355"/>
      <c r="P973" s="355"/>
      <c r="Q973" s="355"/>
      <c r="R973" s="355"/>
      <c r="S973" s="355"/>
      <c r="T973" s="355"/>
      <c r="U973" s="355"/>
    </row>
    <row r="974" ht="15.75" customHeight="1">
      <c r="J974" s="355"/>
      <c r="K974" s="355"/>
      <c r="L974" s="355"/>
      <c r="M974" s="355"/>
      <c r="N974" s="355"/>
      <c r="O974" s="355"/>
      <c r="P974" s="355"/>
      <c r="Q974" s="355"/>
      <c r="R974" s="355"/>
      <c r="S974" s="355"/>
      <c r="T974" s="355"/>
      <c r="U974" s="355"/>
    </row>
    <row r="975" ht="15.75" customHeight="1">
      <c r="J975" s="355"/>
      <c r="K975" s="355"/>
      <c r="L975" s="355"/>
      <c r="M975" s="355"/>
      <c r="N975" s="355"/>
      <c r="O975" s="355"/>
      <c r="P975" s="355"/>
      <c r="Q975" s="355"/>
      <c r="R975" s="355"/>
      <c r="S975" s="355"/>
      <c r="T975" s="355"/>
      <c r="U975" s="355"/>
    </row>
    <row r="976" ht="15.75" customHeight="1">
      <c r="J976" s="355"/>
      <c r="K976" s="355"/>
      <c r="L976" s="355"/>
      <c r="M976" s="355"/>
      <c r="N976" s="355"/>
      <c r="O976" s="355"/>
      <c r="P976" s="355"/>
      <c r="Q976" s="355"/>
      <c r="R976" s="355"/>
      <c r="S976" s="355"/>
      <c r="T976" s="355"/>
      <c r="U976" s="355"/>
    </row>
    <row r="977" ht="15.75" customHeight="1">
      <c r="J977" s="355"/>
      <c r="K977" s="355"/>
      <c r="L977" s="355"/>
      <c r="M977" s="355"/>
      <c r="N977" s="355"/>
      <c r="O977" s="355"/>
      <c r="P977" s="355"/>
      <c r="Q977" s="355"/>
      <c r="R977" s="355"/>
      <c r="S977" s="355"/>
      <c r="T977" s="355"/>
      <c r="U977" s="355"/>
    </row>
    <row r="978" ht="15.75" customHeight="1">
      <c r="J978" s="355"/>
      <c r="K978" s="355"/>
      <c r="L978" s="355"/>
      <c r="M978" s="355"/>
      <c r="N978" s="355"/>
      <c r="O978" s="355"/>
      <c r="P978" s="355"/>
      <c r="Q978" s="355"/>
      <c r="R978" s="355"/>
      <c r="S978" s="355"/>
      <c r="T978" s="355"/>
      <c r="U978" s="355"/>
    </row>
    <row r="979" ht="15.75" customHeight="1">
      <c r="J979" s="355"/>
      <c r="K979" s="355"/>
      <c r="L979" s="355"/>
      <c r="M979" s="355"/>
      <c r="N979" s="355"/>
      <c r="O979" s="355"/>
      <c r="P979" s="355"/>
      <c r="Q979" s="355"/>
      <c r="R979" s="355"/>
      <c r="S979" s="355"/>
      <c r="T979" s="355"/>
      <c r="U979" s="355"/>
    </row>
    <row r="980" ht="15.75" customHeight="1">
      <c r="J980" s="355"/>
      <c r="K980" s="355"/>
      <c r="L980" s="355"/>
      <c r="M980" s="355"/>
      <c r="N980" s="355"/>
      <c r="O980" s="355"/>
      <c r="P980" s="355"/>
      <c r="Q980" s="355"/>
      <c r="R980" s="355"/>
      <c r="S980" s="355"/>
      <c r="T980" s="355"/>
      <c r="U980" s="355"/>
    </row>
    <row r="981" ht="15.75" customHeight="1">
      <c r="J981" s="355"/>
      <c r="K981" s="355"/>
      <c r="L981" s="355"/>
      <c r="M981" s="355"/>
      <c r="N981" s="355"/>
      <c r="O981" s="355"/>
      <c r="P981" s="355"/>
      <c r="Q981" s="355"/>
      <c r="R981" s="355"/>
      <c r="S981" s="355"/>
      <c r="T981" s="355"/>
      <c r="U981" s="355"/>
    </row>
    <row r="982" ht="15.75" customHeight="1">
      <c r="J982" s="355"/>
      <c r="K982" s="355"/>
      <c r="L982" s="355"/>
      <c r="M982" s="355"/>
      <c r="N982" s="355"/>
      <c r="O982" s="355"/>
      <c r="P982" s="355"/>
      <c r="Q982" s="355"/>
      <c r="R982" s="355"/>
      <c r="S982" s="355"/>
      <c r="T982" s="355"/>
      <c r="U982" s="355"/>
    </row>
    <row r="983" ht="15.75" customHeight="1">
      <c r="J983" s="355"/>
      <c r="K983" s="355"/>
      <c r="L983" s="355"/>
      <c r="M983" s="355"/>
      <c r="N983" s="355"/>
      <c r="O983" s="355"/>
      <c r="P983" s="355"/>
      <c r="Q983" s="355"/>
      <c r="R983" s="355"/>
      <c r="S983" s="355"/>
      <c r="T983" s="355"/>
      <c r="U983" s="355"/>
    </row>
    <row r="984" ht="15.75" customHeight="1">
      <c r="J984" s="355"/>
      <c r="K984" s="355"/>
      <c r="L984" s="355"/>
      <c r="M984" s="355"/>
      <c r="N984" s="355"/>
      <c r="O984" s="355"/>
      <c r="P984" s="355"/>
      <c r="Q984" s="355"/>
      <c r="R984" s="355"/>
      <c r="S984" s="355"/>
      <c r="T984" s="355"/>
      <c r="U984" s="355"/>
    </row>
    <row r="985" ht="15.75" customHeight="1">
      <c r="J985" s="355"/>
      <c r="K985" s="355"/>
      <c r="L985" s="355"/>
      <c r="M985" s="355"/>
      <c r="N985" s="355"/>
      <c r="O985" s="355"/>
      <c r="P985" s="355"/>
      <c r="Q985" s="355"/>
      <c r="R985" s="355"/>
      <c r="S985" s="355"/>
      <c r="T985" s="355"/>
      <c r="U985" s="355"/>
    </row>
    <row r="986" ht="15.75" customHeight="1">
      <c r="J986" s="355"/>
      <c r="K986" s="355"/>
      <c r="L986" s="355"/>
      <c r="M986" s="355"/>
      <c r="N986" s="355"/>
      <c r="O986" s="355"/>
      <c r="P986" s="355"/>
      <c r="Q986" s="355"/>
      <c r="R986" s="355"/>
      <c r="S986" s="355"/>
      <c r="T986" s="355"/>
      <c r="U986" s="355"/>
    </row>
    <row r="987" ht="15.75" customHeight="1">
      <c r="J987" s="355"/>
      <c r="K987" s="355"/>
      <c r="L987" s="355"/>
      <c r="M987" s="355"/>
      <c r="N987" s="355"/>
      <c r="O987" s="355"/>
      <c r="P987" s="355"/>
      <c r="Q987" s="355"/>
      <c r="R987" s="355"/>
      <c r="S987" s="355"/>
      <c r="T987" s="355"/>
      <c r="U987" s="355"/>
    </row>
    <row r="988" ht="15.75" customHeight="1">
      <c r="J988" s="355"/>
      <c r="K988" s="355"/>
      <c r="L988" s="355"/>
      <c r="M988" s="355"/>
      <c r="N988" s="355"/>
      <c r="O988" s="355"/>
      <c r="P988" s="355"/>
      <c r="Q988" s="355"/>
      <c r="R988" s="355"/>
      <c r="S988" s="355"/>
      <c r="T988" s="355"/>
      <c r="U988" s="355"/>
    </row>
    <row r="989" ht="15.75" customHeight="1">
      <c r="J989" s="355"/>
      <c r="K989" s="355"/>
      <c r="L989" s="355"/>
      <c r="M989" s="355"/>
      <c r="N989" s="355"/>
      <c r="O989" s="355"/>
      <c r="P989" s="355"/>
      <c r="Q989" s="355"/>
      <c r="R989" s="355"/>
      <c r="S989" s="355"/>
      <c r="T989" s="355"/>
      <c r="U989" s="355"/>
    </row>
    <row r="990" ht="15.75" customHeight="1">
      <c r="J990" s="355"/>
      <c r="K990" s="355"/>
      <c r="L990" s="355"/>
      <c r="M990" s="355"/>
      <c r="N990" s="355"/>
      <c r="O990" s="355"/>
      <c r="P990" s="355"/>
      <c r="Q990" s="355"/>
      <c r="R990" s="355"/>
      <c r="S990" s="355"/>
      <c r="T990" s="355"/>
      <c r="U990" s="355"/>
    </row>
    <row r="991" ht="15.75" customHeight="1">
      <c r="J991" s="355"/>
      <c r="K991" s="355"/>
      <c r="L991" s="355"/>
      <c r="M991" s="355"/>
      <c r="N991" s="355"/>
      <c r="O991" s="355"/>
      <c r="P991" s="355"/>
      <c r="Q991" s="355"/>
      <c r="R991" s="355"/>
      <c r="S991" s="355"/>
      <c r="T991" s="355"/>
      <c r="U991" s="355"/>
    </row>
    <row r="992" ht="15.75" customHeight="1">
      <c r="J992" s="355"/>
      <c r="K992" s="355"/>
      <c r="L992" s="355"/>
      <c r="M992" s="355"/>
      <c r="N992" s="355"/>
      <c r="O992" s="355"/>
      <c r="P992" s="355"/>
      <c r="Q992" s="355"/>
      <c r="R992" s="355"/>
      <c r="S992" s="355"/>
      <c r="T992" s="355"/>
      <c r="U992" s="355"/>
    </row>
    <row r="993" ht="15.75" customHeight="1">
      <c r="J993" s="355"/>
      <c r="K993" s="355"/>
      <c r="L993" s="355"/>
      <c r="M993" s="355"/>
      <c r="N993" s="355"/>
      <c r="O993" s="355"/>
      <c r="P993" s="355"/>
      <c r="Q993" s="355"/>
      <c r="R993" s="355"/>
      <c r="S993" s="355"/>
      <c r="T993" s="355"/>
      <c r="U993" s="355"/>
    </row>
    <row r="994" ht="15.75" customHeight="1">
      <c r="J994" s="355"/>
      <c r="K994" s="355"/>
      <c r="L994" s="355"/>
      <c r="M994" s="355"/>
      <c r="N994" s="355"/>
      <c r="O994" s="355"/>
      <c r="P994" s="355"/>
      <c r="Q994" s="355"/>
      <c r="R994" s="355"/>
      <c r="S994" s="355"/>
      <c r="T994" s="355"/>
      <c r="U994" s="355"/>
    </row>
    <row r="995" ht="15.75" customHeight="1">
      <c r="J995" s="355"/>
      <c r="K995" s="355"/>
      <c r="L995" s="355"/>
      <c r="M995" s="355"/>
      <c r="N995" s="355"/>
      <c r="O995" s="355"/>
      <c r="P995" s="355"/>
      <c r="Q995" s="355"/>
      <c r="R995" s="355"/>
      <c r="S995" s="355"/>
      <c r="T995" s="355"/>
      <c r="U995" s="355"/>
    </row>
    <row r="996" ht="15.75" customHeight="1">
      <c r="J996" s="355"/>
      <c r="K996" s="355"/>
      <c r="L996" s="355"/>
      <c r="M996" s="355"/>
      <c r="N996" s="355"/>
      <c r="O996" s="355"/>
      <c r="P996" s="355"/>
      <c r="Q996" s="355"/>
      <c r="R996" s="355"/>
      <c r="S996" s="355"/>
      <c r="T996" s="355"/>
      <c r="U996" s="355"/>
    </row>
    <row r="997" ht="15.75" customHeight="1">
      <c r="J997" s="355"/>
      <c r="K997" s="355"/>
      <c r="L997" s="355"/>
      <c r="M997" s="355"/>
      <c r="N997" s="355"/>
      <c r="O997" s="355"/>
      <c r="P997" s="355"/>
      <c r="Q997" s="355"/>
      <c r="R997" s="355"/>
      <c r="S997" s="355"/>
      <c r="T997" s="355"/>
      <c r="U997" s="355"/>
    </row>
    <row r="998" ht="15.75" customHeight="1">
      <c r="J998" s="355"/>
      <c r="K998" s="355"/>
      <c r="L998" s="355"/>
      <c r="M998" s="355"/>
      <c r="N998" s="355"/>
      <c r="O998" s="355"/>
      <c r="P998" s="355"/>
      <c r="Q998" s="355"/>
      <c r="R998" s="355"/>
      <c r="S998" s="355"/>
      <c r="T998" s="355"/>
      <c r="U998" s="355"/>
    </row>
    <row r="999" ht="15.75" customHeight="1">
      <c r="J999" s="355"/>
      <c r="K999" s="355"/>
      <c r="L999" s="355"/>
      <c r="M999" s="355"/>
      <c r="N999" s="355"/>
      <c r="O999" s="355"/>
      <c r="P999" s="355"/>
      <c r="Q999" s="355"/>
      <c r="R999" s="355"/>
      <c r="S999" s="355"/>
      <c r="T999" s="355"/>
      <c r="U999" s="355"/>
    </row>
    <row r="1000" ht="15.75" customHeight="1">
      <c r="J1000" s="355"/>
      <c r="K1000" s="355"/>
      <c r="L1000" s="355"/>
      <c r="M1000" s="355"/>
      <c r="N1000" s="355"/>
      <c r="O1000" s="355"/>
      <c r="P1000" s="355"/>
      <c r="Q1000" s="355"/>
      <c r="R1000" s="355"/>
      <c r="S1000" s="355"/>
      <c r="T1000" s="355"/>
      <c r="U1000" s="355"/>
    </row>
    <row r="1001" ht="15.75" customHeight="1">
      <c r="J1001" s="355"/>
      <c r="K1001" s="355"/>
      <c r="L1001" s="355"/>
      <c r="M1001" s="355"/>
      <c r="N1001" s="355"/>
      <c r="O1001" s="355"/>
      <c r="P1001" s="355"/>
      <c r="Q1001" s="355"/>
      <c r="R1001" s="355"/>
      <c r="S1001" s="355"/>
      <c r="T1001" s="355"/>
      <c r="U1001" s="355"/>
    </row>
    <row r="1002" ht="15.75" customHeight="1">
      <c r="J1002" s="355"/>
      <c r="K1002" s="355"/>
      <c r="L1002" s="355"/>
      <c r="M1002" s="355"/>
      <c r="N1002" s="355"/>
      <c r="O1002" s="355"/>
      <c r="P1002" s="355"/>
      <c r="Q1002" s="355"/>
      <c r="R1002" s="355"/>
      <c r="S1002" s="355"/>
      <c r="T1002" s="355"/>
      <c r="U1002" s="355"/>
    </row>
    <row r="1003" ht="15.75" customHeight="1">
      <c r="J1003" s="355"/>
      <c r="K1003" s="355"/>
      <c r="L1003" s="355"/>
      <c r="M1003" s="355"/>
      <c r="N1003" s="355"/>
      <c r="O1003" s="355"/>
      <c r="P1003" s="355"/>
      <c r="Q1003" s="355"/>
      <c r="R1003" s="355"/>
      <c r="S1003" s="355"/>
      <c r="T1003" s="355"/>
      <c r="U1003" s="355"/>
    </row>
    <row r="1004" ht="15.75" customHeight="1">
      <c r="J1004" s="355"/>
      <c r="K1004" s="355"/>
      <c r="L1004" s="355"/>
      <c r="M1004" s="355"/>
      <c r="N1004" s="355"/>
      <c r="O1004" s="355"/>
      <c r="P1004" s="355"/>
      <c r="Q1004" s="355"/>
      <c r="R1004" s="355"/>
      <c r="S1004" s="355"/>
      <c r="T1004" s="355"/>
      <c r="U1004" s="355"/>
    </row>
    <row r="1005" ht="15.75" customHeight="1">
      <c r="J1005" s="355"/>
      <c r="K1005" s="355"/>
      <c r="L1005" s="355"/>
      <c r="M1005" s="355"/>
      <c r="N1005" s="355"/>
      <c r="O1005" s="355"/>
      <c r="P1005" s="355"/>
      <c r="Q1005" s="355"/>
      <c r="R1005" s="355"/>
      <c r="S1005" s="355"/>
      <c r="T1005" s="355"/>
      <c r="U1005" s="355"/>
    </row>
    <row r="1006" ht="15.75" customHeight="1">
      <c r="J1006" s="355"/>
      <c r="K1006" s="355"/>
      <c r="L1006" s="355"/>
      <c r="M1006" s="355"/>
      <c r="N1006" s="355"/>
      <c r="O1006" s="355"/>
      <c r="P1006" s="355"/>
      <c r="Q1006" s="355"/>
      <c r="R1006" s="355"/>
      <c r="S1006" s="355"/>
      <c r="T1006" s="355"/>
      <c r="U1006" s="355"/>
    </row>
    <row r="1007" ht="15.75" customHeight="1">
      <c r="J1007" s="355"/>
      <c r="K1007" s="355"/>
      <c r="L1007" s="355"/>
      <c r="M1007" s="355"/>
      <c r="N1007" s="355"/>
      <c r="O1007" s="355"/>
      <c r="P1007" s="355"/>
      <c r="Q1007" s="355"/>
      <c r="R1007" s="355"/>
      <c r="S1007" s="355"/>
      <c r="T1007" s="355"/>
      <c r="U1007" s="355"/>
    </row>
    <row r="1008" ht="15.75" customHeight="1">
      <c r="J1008" s="355"/>
      <c r="K1008" s="355"/>
      <c r="L1008" s="355"/>
      <c r="M1008" s="355"/>
      <c r="N1008" s="355"/>
      <c r="O1008" s="355"/>
      <c r="P1008" s="355"/>
      <c r="Q1008" s="355"/>
      <c r="R1008" s="355"/>
      <c r="S1008" s="355"/>
      <c r="T1008" s="355"/>
      <c r="U1008" s="355"/>
    </row>
    <row r="1009" ht="15.75" customHeight="1">
      <c r="J1009" s="355"/>
      <c r="K1009" s="355"/>
      <c r="L1009" s="355"/>
      <c r="M1009" s="355"/>
      <c r="N1009" s="355"/>
      <c r="O1009" s="355"/>
      <c r="P1009" s="355"/>
      <c r="Q1009" s="355"/>
      <c r="R1009" s="355"/>
      <c r="S1009" s="355"/>
      <c r="T1009" s="355"/>
      <c r="U1009" s="355"/>
    </row>
    <row r="1010" ht="15.75" customHeight="1">
      <c r="J1010" s="355"/>
      <c r="K1010" s="355"/>
      <c r="L1010" s="355"/>
      <c r="M1010" s="355"/>
      <c r="N1010" s="355"/>
      <c r="O1010" s="355"/>
      <c r="P1010" s="355"/>
      <c r="Q1010" s="355"/>
      <c r="R1010" s="355"/>
      <c r="S1010" s="355"/>
      <c r="T1010" s="355"/>
      <c r="U1010" s="355"/>
    </row>
    <row r="1011" ht="15.75" customHeight="1">
      <c r="J1011" s="355"/>
      <c r="K1011" s="355"/>
      <c r="L1011" s="355"/>
      <c r="M1011" s="355"/>
      <c r="N1011" s="355"/>
      <c r="O1011" s="355"/>
      <c r="P1011" s="355"/>
      <c r="Q1011" s="355"/>
      <c r="R1011" s="355"/>
      <c r="S1011" s="355"/>
      <c r="T1011" s="355"/>
      <c r="U1011" s="355"/>
    </row>
    <row r="1012" ht="15.75" customHeight="1">
      <c r="J1012" s="355"/>
      <c r="K1012" s="355"/>
      <c r="L1012" s="355"/>
      <c r="M1012" s="355"/>
      <c r="N1012" s="355"/>
      <c r="O1012" s="355"/>
      <c r="P1012" s="355"/>
      <c r="Q1012" s="355"/>
      <c r="R1012" s="355"/>
      <c r="S1012" s="355"/>
      <c r="T1012" s="355"/>
      <c r="U1012" s="355"/>
    </row>
    <row r="1013" ht="15.75" customHeight="1">
      <c r="J1013" s="355"/>
      <c r="K1013" s="355"/>
      <c r="L1013" s="355"/>
      <c r="M1013" s="355"/>
      <c r="N1013" s="355"/>
      <c r="O1013" s="355"/>
      <c r="P1013" s="355"/>
      <c r="Q1013" s="355"/>
      <c r="R1013" s="355"/>
      <c r="S1013" s="355"/>
      <c r="T1013" s="355"/>
      <c r="U1013" s="355"/>
    </row>
    <row r="1014" ht="15.75" customHeight="1">
      <c r="J1014" s="355"/>
      <c r="K1014" s="355"/>
      <c r="L1014" s="355"/>
      <c r="M1014" s="355"/>
      <c r="N1014" s="355"/>
      <c r="O1014" s="355"/>
      <c r="P1014" s="355"/>
      <c r="Q1014" s="355"/>
      <c r="R1014" s="355"/>
      <c r="S1014" s="355"/>
      <c r="T1014" s="355"/>
      <c r="U1014" s="355"/>
    </row>
    <row r="1015" ht="15.75" customHeight="1">
      <c r="J1015" s="355"/>
      <c r="K1015" s="355"/>
      <c r="L1015" s="355"/>
      <c r="M1015" s="355"/>
      <c r="N1015" s="355"/>
      <c r="O1015" s="355"/>
      <c r="P1015" s="355"/>
      <c r="Q1015" s="355"/>
      <c r="R1015" s="355"/>
      <c r="S1015" s="355"/>
      <c r="T1015" s="355"/>
      <c r="U1015" s="355"/>
    </row>
    <row r="1016" ht="15.75" customHeight="1">
      <c r="J1016" s="355"/>
      <c r="K1016" s="355"/>
      <c r="L1016" s="355"/>
      <c r="M1016" s="355"/>
      <c r="N1016" s="355"/>
      <c r="O1016" s="355"/>
      <c r="P1016" s="355"/>
      <c r="Q1016" s="355"/>
      <c r="R1016" s="355"/>
      <c r="S1016" s="355"/>
      <c r="T1016" s="355"/>
      <c r="U1016" s="355"/>
    </row>
    <row r="1017" ht="15.75" customHeight="1">
      <c r="J1017" s="355"/>
      <c r="K1017" s="355"/>
      <c r="L1017" s="355"/>
      <c r="M1017" s="355"/>
      <c r="N1017" s="355"/>
      <c r="O1017" s="355"/>
      <c r="P1017" s="355"/>
      <c r="Q1017" s="355"/>
      <c r="R1017" s="355"/>
      <c r="S1017" s="355"/>
      <c r="T1017" s="355"/>
      <c r="U1017" s="355"/>
    </row>
    <row r="1018" ht="15.75" customHeight="1">
      <c r="J1018" s="355"/>
      <c r="K1018" s="355"/>
      <c r="L1018" s="355"/>
      <c r="M1018" s="355"/>
      <c r="N1018" s="355"/>
      <c r="O1018" s="355"/>
      <c r="P1018" s="355"/>
      <c r="Q1018" s="355"/>
      <c r="R1018" s="355"/>
      <c r="S1018" s="355"/>
      <c r="T1018" s="355"/>
      <c r="U1018" s="355"/>
    </row>
    <row r="1019" ht="15.75" customHeight="1">
      <c r="J1019" s="355"/>
      <c r="K1019" s="355"/>
      <c r="L1019" s="355"/>
      <c r="M1019" s="355"/>
      <c r="N1019" s="355"/>
      <c r="O1019" s="355"/>
      <c r="P1019" s="355"/>
      <c r="Q1019" s="355"/>
      <c r="R1019" s="355"/>
      <c r="S1019" s="355"/>
      <c r="T1019" s="355"/>
      <c r="U1019" s="355"/>
    </row>
    <row r="1020" ht="15.75" customHeight="1">
      <c r="J1020" s="355"/>
      <c r="K1020" s="355"/>
      <c r="L1020" s="355"/>
      <c r="M1020" s="355"/>
      <c r="N1020" s="355"/>
      <c r="O1020" s="355"/>
      <c r="P1020" s="355"/>
      <c r="Q1020" s="355"/>
      <c r="R1020" s="355"/>
      <c r="S1020" s="355"/>
      <c r="T1020" s="355"/>
      <c r="U1020" s="355"/>
    </row>
    <row r="1021" ht="15.75" customHeight="1">
      <c r="J1021" s="355"/>
      <c r="K1021" s="355"/>
      <c r="L1021" s="355"/>
      <c r="M1021" s="355"/>
      <c r="N1021" s="355"/>
      <c r="O1021" s="355"/>
      <c r="P1021" s="355"/>
      <c r="Q1021" s="355"/>
      <c r="R1021" s="355"/>
      <c r="S1021" s="355"/>
      <c r="T1021" s="355"/>
      <c r="U1021" s="355"/>
    </row>
    <row r="1022" ht="15.75" customHeight="1">
      <c r="J1022" s="355"/>
      <c r="K1022" s="355"/>
      <c r="L1022" s="355"/>
      <c r="M1022" s="355"/>
      <c r="N1022" s="355"/>
      <c r="O1022" s="355"/>
      <c r="P1022" s="355"/>
      <c r="Q1022" s="355"/>
      <c r="R1022" s="355"/>
      <c r="S1022" s="355"/>
      <c r="T1022" s="355"/>
      <c r="U1022" s="355"/>
    </row>
    <row r="1023" ht="15.75" customHeight="1">
      <c r="J1023" s="355"/>
      <c r="K1023" s="355"/>
      <c r="L1023" s="355"/>
      <c r="M1023" s="355"/>
      <c r="N1023" s="355"/>
      <c r="O1023" s="355"/>
      <c r="P1023" s="355"/>
      <c r="Q1023" s="355"/>
      <c r="R1023" s="355"/>
      <c r="S1023" s="355"/>
      <c r="T1023" s="355"/>
      <c r="U1023" s="355"/>
    </row>
    <row r="1024" ht="15.75" customHeight="1">
      <c r="J1024" s="355"/>
      <c r="K1024" s="355"/>
      <c r="L1024" s="355"/>
      <c r="M1024" s="355"/>
      <c r="N1024" s="355"/>
      <c r="O1024" s="355"/>
      <c r="P1024" s="355"/>
      <c r="Q1024" s="355"/>
      <c r="R1024" s="355"/>
      <c r="S1024" s="355"/>
      <c r="T1024" s="355"/>
      <c r="U1024" s="355"/>
    </row>
    <row r="1025" ht="15.75" customHeight="1">
      <c r="J1025" s="355"/>
      <c r="K1025" s="355"/>
      <c r="L1025" s="355"/>
      <c r="M1025" s="355"/>
      <c r="N1025" s="355"/>
      <c r="O1025" s="355"/>
      <c r="P1025" s="355"/>
      <c r="Q1025" s="355"/>
      <c r="R1025" s="355"/>
      <c r="S1025" s="355"/>
      <c r="T1025" s="355"/>
      <c r="U1025" s="355"/>
    </row>
    <row r="1026" ht="15.75" customHeight="1">
      <c r="J1026" s="355"/>
      <c r="K1026" s="355"/>
      <c r="L1026" s="355"/>
      <c r="M1026" s="355"/>
      <c r="N1026" s="355"/>
      <c r="O1026" s="355"/>
      <c r="P1026" s="355"/>
      <c r="Q1026" s="355"/>
      <c r="R1026" s="355"/>
      <c r="S1026" s="355"/>
      <c r="T1026" s="355"/>
      <c r="U1026" s="355"/>
    </row>
    <row r="1027" ht="15.75" customHeight="1">
      <c r="J1027" s="355"/>
      <c r="K1027" s="355"/>
      <c r="L1027" s="355"/>
      <c r="M1027" s="355"/>
      <c r="N1027" s="355"/>
      <c r="O1027" s="355"/>
      <c r="P1027" s="355"/>
      <c r="Q1027" s="355"/>
      <c r="R1027" s="355"/>
      <c r="S1027" s="355"/>
      <c r="T1027" s="355"/>
      <c r="U1027" s="355"/>
    </row>
    <row r="1028" ht="15.75" customHeight="1">
      <c r="J1028" s="355"/>
      <c r="K1028" s="355"/>
      <c r="L1028" s="355"/>
      <c r="M1028" s="355"/>
      <c r="N1028" s="355"/>
      <c r="O1028" s="355"/>
      <c r="P1028" s="355"/>
      <c r="Q1028" s="355"/>
      <c r="R1028" s="355"/>
      <c r="S1028" s="355"/>
      <c r="T1028" s="355"/>
      <c r="U1028" s="355"/>
    </row>
    <row r="1029" ht="15.75" customHeight="1">
      <c r="J1029" s="355"/>
      <c r="K1029" s="355"/>
      <c r="L1029" s="355"/>
      <c r="M1029" s="355"/>
      <c r="N1029" s="355"/>
      <c r="O1029" s="355"/>
      <c r="P1029" s="355"/>
      <c r="Q1029" s="355"/>
      <c r="R1029" s="355"/>
      <c r="S1029" s="355"/>
      <c r="T1029" s="355"/>
      <c r="U1029" s="355"/>
    </row>
    <row r="1030" ht="15.75" customHeight="1">
      <c r="J1030" s="355"/>
      <c r="K1030" s="355"/>
      <c r="L1030" s="355"/>
      <c r="M1030" s="355"/>
      <c r="N1030" s="355"/>
      <c r="O1030" s="355"/>
      <c r="P1030" s="355"/>
      <c r="Q1030" s="355"/>
      <c r="R1030" s="355"/>
      <c r="S1030" s="355"/>
      <c r="T1030" s="355"/>
      <c r="U1030" s="355"/>
    </row>
    <row r="1031" ht="15.75" customHeight="1">
      <c r="J1031" s="355"/>
      <c r="K1031" s="355"/>
      <c r="L1031" s="355"/>
      <c r="M1031" s="355"/>
      <c r="N1031" s="355"/>
      <c r="O1031" s="355"/>
      <c r="P1031" s="355"/>
      <c r="Q1031" s="355"/>
      <c r="R1031" s="355"/>
      <c r="S1031" s="355"/>
      <c r="T1031" s="355"/>
      <c r="U1031" s="355"/>
    </row>
    <row r="1032" ht="15.75" customHeight="1">
      <c r="J1032" s="355"/>
      <c r="K1032" s="355"/>
      <c r="L1032" s="355"/>
      <c r="M1032" s="355"/>
      <c r="N1032" s="355"/>
      <c r="O1032" s="355"/>
      <c r="P1032" s="355"/>
      <c r="Q1032" s="355"/>
      <c r="R1032" s="355"/>
      <c r="S1032" s="355"/>
      <c r="T1032" s="355"/>
      <c r="U1032" s="355"/>
    </row>
    <row r="1033" ht="15.75" customHeight="1">
      <c r="J1033" s="355"/>
      <c r="K1033" s="355"/>
      <c r="L1033" s="355"/>
      <c r="M1033" s="355"/>
      <c r="N1033" s="355"/>
      <c r="O1033" s="355"/>
      <c r="P1033" s="355"/>
      <c r="Q1033" s="355"/>
      <c r="R1033" s="355"/>
      <c r="S1033" s="355"/>
      <c r="T1033" s="355"/>
      <c r="U1033" s="355"/>
    </row>
    <row r="1034" ht="15.75" customHeight="1">
      <c r="J1034" s="355"/>
      <c r="K1034" s="355"/>
      <c r="L1034" s="355"/>
      <c r="M1034" s="355"/>
      <c r="N1034" s="355"/>
      <c r="O1034" s="355"/>
      <c r="P1034" s="355"/>
      <c r="Q1034" s="355"/>
      <c r="R1034" s="355"/>
      <c r="S1034" s="355"/>
      <c r="T1034" s="355"/>
      <c r="U1034" s="355"/>
    </row>
    <row r="1035" ht="15.75" customHeight="1">
      <c r="J1035" s="355"/>
      <c r="K1035" s="355"/>
      <c r="L1035" s="355"/>
      <c r="M1035" s="355"/>
      <c r="N1035" s="355"/>
      <c r="O1035" s="355"/>
      <c r="P1035" s="355"/>
      <c r="Q1035" s="355"/>
      <c r="R1035" s="355"/>
      <c r="S1035" s="355"/>
      <c r="T1035" s="355"/>
      <c r="U1035" s="355"/>
    </row>
    <row r="1036" ht="15.75" customHeight="1">
      <c r="J1036" s="355"/>
      <c r="K1036" s="355"/>
      <c r="L1036" s="355"/>
      <c r="M1036" s="355"/>
      <c r="N1036" s="355"/>
      <c r="O1036" s="355"/>
      <c r="P1036" s="355"/>
      <c r="Q1036" s="355"/>
      <c r="R1036" s="355"/>
      <c r="S1036" s="355"/>
      <c r="T1036" s="355"/>
      <c r="U1036" s="355"/>
    </row>
    <row r="1037" ht="15.75" customHeight="1">
      <c r="J1037" s="355"/>
      <c r="K1037" s="355"/>
      <c r="L1037" s="355"/>
      <c r="M1037" s="355"/>
      <c r="N1037" s="355"/>
      <c r="O1037" s="355"/>
      <c r="P1037" s="355"/>
      <c r="Q1037" s="355"/>
      <c r="R1037" s="355"/>
      <c r="S1037" s="355"/>
      <c r="T1037" s="355"/>
      <c r="U1037" s="355"/>
    </row>
    <row r="1038" ht="15.75" customHeight="1">
      <c r="J1038" s="355"/>
      <c r="K1038" s="355"/>
      <c r="L1038" s="355"/>
      <c r="M1038" s="355"/>
      <c r="N1038" s="355"/>
      <c r="O1038" s="355"/>
      <c r="P1038" s="355"/>
      <c r="Q1038" s="355"/>
      <c r="R1038" s="355"/>
      <c r="S1038" s="355"/>
      <c r="T1038" s="355"/>
      <c r="U1038" s="355"/>
    </row>
    <row r="1039" ht="15.75" customHeight="1">
      <c r="J1039" s="355"/>
      <c r="K1039" s="355"/>
      <c r="L1039" s="355"/>
      <c r="M1039" s="355"/>
      <c r="N1039" s="355"/>
      <c r="O1039" s="355"/>
      <c r="P1039" s="355"/>
      <c r="Q1039" s="355"/>
      <c r="R1039" s="355"/>
      <c r="S1039" s="355"/>
      <c r="T1039" s="355"/>
      <c r="U1039" s="355"/>
    </row>
    <row r="1040" ht="15.75" customHeight="1">
      <c r="J1040" s="355"/>
      <c r="K1040" s="355"/>
      <c r="L1040" s="355"/>
      <c r="M1040" s="355"/>
      <c r="N1040" s="355"/>
      <c r="O1040" s="355"/>
      <c r="P1040" s="355"/>
      <c r="Q1040" s="355"/>
      <c r="R1040" s="355"/>
      <c r="S1040" s="355"/>
      <c r="T1040" s="355"/>
      <c r="U1040" s="355"/>
    </row>
    <row r="1041" ht="15.75" customHeight="1">
      <c r="J1041" s="355"/>
      <c r="K1041" s="355"/>
      <c r="L1041" s="355"/>
      <c r="M1041" s="355"/>
      <c r="N1041" s="355"/>
      <c r="O1041" s="355"/>
      <c r="P1041" s="355"/>
      <c r="Q1041" s="355"/>
      <c r="R1041" s="355"/>
      <c r="S1041" s="355"/>
      <c r="T1041" s="355"/>
      <c r="U1041" s="355"/>
    </row>
    <row r="1042" ht="15.75" customHeight="1">
      <c r="J1042" s="355"/>
      <c r="K1042" s="355"/>
      <c r="L1042" s="355"/>
      <c r="M1042" s="355"/>
      <c r="N1042" s="355"/>
      <c r="O1042" s="355"/>
      <c r="P1042" s="355"/>
      <c r="Q1042" s="355"/>
      <c r="R1042" s="355"/>
      <c r="S1042" s="355"/>
      <c r="T1042" s="355"/>
      <c r="U1042" s="355"/>
    </row>
    <row r="1043" ht="15.75" customHeight="1">
      <c r="J1043" s="355"/>
      <c r="K1043" s="355"/>
      <c r="L1043" s="355"/>
      <c r="M1043" s="355"/>
      <c r="N1043" s="355"/>
      <c r="O1043" s="355"/>
      <c r="P1043" s="355"/>
      <c r="Q1043" s="355"/>
      <c r="R1043" s="355"/>
      <c r="S1043" s="355"/>
      <c r="T1043" s="355"/>
      <c r="U1043" s="355"/>
    </row>
    <row r="1044" ht="15.75" customHeight="1">
      <c r="J1044" s="355"/>
      <c r="K1044" s="355"/>
      <c r="L1044" s="355"/>
      <c r="M1044" s="355"/>
      <c r="N1044" s="355"/>
      <c r="O1044" s="355"/>
      <c r="P1044" s="355"/>
      <c r="Q1044" s="355"/>
      <c r="R1044" s="355"/>
      <c r="S1044" s="355"/>
      <c r="T1044" s="355"/>
      <c r="U1044" s="355"/>
    </row>
    <row r="1045" ht="15.75" customHeight="1">
      <c r="J1045" s="355"/>
      <c r="K1045" s="355"/>
      <c r="L1045" s="355"/>
      <c r="M1045" s="355"/>
      <c r="N1045" s="355"/>
      <c r="O1045" s="355"/>
      <c r="P1045" s="355"/>
      <c r="Q1045" s="355"/>
      <c r="R1045" s="355"/>
      <c r="S1045" s="355"/>
      <c r="T1045" s="355"/>
      <c r="U1045" s="355"/>
    </row>
    <row r="1046" ht="15.75" customHeight="1">
      <c r="J1046" s="355"/>
      <c r="K1046" s="355"/>
      <c r="L1046" s="355"/>
      <c r="M1046" s="355"/>
      <c r="N1046" s="355"/>
      <c r="O1046" s="355"/>
      <c r="P1046" s="355"/>
      <c r="Q1046" s="355"/>
      <c r="R1046" s="355"/>
      <c r="S1046" s="355"/>
      <c r="T1046" s="355"/>
      <c r="U1046" s="355"/>
    </row>
    <row r="1047" ht="15.75" customHeight="1">
      <c r="J1047" s="355"/>
      <c r="K1047" s="355"/>
      <c r="L1047" s="355"/>
      <c r="M1047" s="355"/>
      <c r="N1047" s="355"/>
      <c r="O1047" s="355"/>
      <c r="P1047" s="355"/>
      <c r="Q1047" s="355"/>
      <c r="R1047" s="355"/>
      <c r="S1047" s="355"/>
      <c r="T1047" s="355"/>
      <c r="U1047" s="355"/>
    </row>
    <row r="1048" ht="15.75" customHeight="1">
      <c r="J1048" s="355"/>
      <c r="K1048" s="355"/>
      <c r="L1048" s="355"/>
      <c r="M1048" s="355"/>
      <c r="N1048" s="355"/>
      <c r="O1048" s="355"/>
      <c r="P1048" s="355"/>
      <c r="Q1048" s="355"/>
      <c r="R1048" s="355"/>
      <c r="S1048" s="355"/>
      <c r="T1048" s="355"/>
      <c r="U1048" s="355"/>
    </row>
    <row r="1049" ht="15.75" customHeight="1">
      <c r="J1049" s="355"/>
      <c r="K1049" s="355"/>
      <c r="L1049" s="355"/>
      <c r="M1049" s="355"/>
      <c r="N1049" s="355"/>
      <c r="O1049" s="355"/>
      <c r="P1049" s="355"/>
      <c r="Q1049" s="355"/>
      <c r="R1049" s="355"/>
      <c r="S1049" s="355"/>
      <c r="T1049" s="355"/>
      <c r="U1049" s="355"/>
    </row>
    <row r="1050" ht="15.75" customHeight="1">
      <c r="J1050" s="355"/>
      <c r="K1050" s="355"/>
      <c r="L1050" s="355"/>
      <c r="M1050" s="355"/>
      <c r="N1050" s="355"/>
      <c r="O1050" s="355"/>
      <c r="P1050" s="355"/>
      <c r="Q1050" s="355"/>
      <c r="R1050" s="355"/>
      <c r="S1050" s="355"/>
      <c r="T1050" s="355"/>
      <c r="U1050" s="355"/>
    </row>
    <row r="1051" ht="15.75" customHeight="1">
      <c r="J1051" s="355"/>
      <c r="K1051" s="355"/>
      <c r="L1051" s="355"/>
      <c r="M1051" s="355"/>
      <c r="N1051" s="355"/>
      <c r="O1051" s="355"/>
      <c r="P1051" s="355"/>
      <c r="Q1051" s="355"/>
      <c r="R1051" s="355"/>
      <c r="S1051" s="355"/>
      <c r="T1051" s="355"/>
      <c r="U1051" s="355"/>
    </row>
    <row r="1052" ht="15.75" customHeight="1">
      <c r="J1052" s="355"/>
      <c r="K1052" s="355"/>
      <c r="L1052" s="355"/>
      <c r="M1052" s="355"/>
      <c r="N1052" s="355"/>
      <c r="O1052" s="355"/>
      <c r="P1052" s="355"/>
      <c r="Q1052" s="355"/>
      <c r="R1052" s="355"/>
      <c r="S1052" s="355"/>
      <c r="T1052" s="355"/>
      <c r="U1052" s="355"/>
    </row>
    <row r="1053" ht="15.75" customHeight="1">
      <c r="J1053" s="355"/>
      <c r="K1053" s="355"/>
      <c r="L1053" s="355"/>
      <c r="M1053" s="355"/>
      <c r="N1053" s="355"/>
      <c r="O1053" s="355"/>
      <c r="P1053" s="355"/>
      <c r="Q1053" s="355"/>
      <c r="R1053" s="355"/>
      <c r="S1053" s="355"/>
      <c r="T1053" s="355"/>
      <c r="U1053" s="355"/>
    </row>
    <row r="1054" ht="15.75" customHeight="1">
      <c r="J1054" s="355"/>
      <c r="K1054" s="355"/>
      <c r="L1054" s="355"/>
      <c r="M1054" s="355"/>
      <c r="N1054" s="355"/>
      <c r="O1054" s="355"/>
      <c r="P1054" s="355"/>
      <c r="Q1054" s="355"/>
      <c r="R1054" s="355"/>
      <c r="S1054" s="355"/>
      <c r="T1054" s="355"/>
      <c r="U1054" s="355"/>
    </row>
    <row r="1055" ht="15.75" customHeight="1">
      <c r="J1055" s="355"/>
      <c r="K1055" s="355"/>
      <c r="L1055" s="355"/>
      <c r="M1055" s="355"/>
      <c r="N1055" s="355"/>
      <c r="O1055" s="355"/>
      <c r="P1055" s="355"/>
      <c r="Q1055" s="355"/>
      <c r="R1055" s="355"/>
      <c r="S1055" s="355"/>
      <c r="T1055" s="355"/>
      <c r="U1055" s="355"/>
    </row>
    <row r="1056" ht="15.75" customHeight="1">
      <c r="J1056" s="355"/>
      <c r="K1056" s="355"/>
      <c r="L1056" s="355"/>
      <c r="M1056" s="355"/>
      <c r="N1056" s="355"/>
      <c r="O1056" s="355"/>
      <c r="P1056" s="355"/>
      <c r="Q1056" s="355"/>
      <c r="R1056" s="355"/>
      <c r="S1056" s="355"/>
      <c r="T1056" s="355"/>
      <c r="U1056" s="355"/>
    </row>
    <row r="1057" ht="15.75" customHeight="1">
      <c r="J1057" s="355"/>
      <c r="K1057" s="355"/>
      <c r="L1057" s="355"/>
      <c r="M1057" s="355"/>
      <c r="N1057" s="355"/>
      <c r="O1057" s="355"/>
      <c r="P1057" s="355"/>
      <c r="Q1057" s="355"/>
      <c r="R1057" s="355"/>
      <c r="S1057" s="355"/>
      <c r="T1057" s="355"/>
      <c r="U1057" s="355"/>
    </row>
    <row r="1058" ht="15.75" customHeight="1">
      <c r="J1058" s="355"/>
      <c r="K1058" s="355"/>
      <c r="L1058" s="355"/>
      <c r="M1058" s="355"/>
      <c r="N1058" s="355"/>
      <c r="O1058" s="355"/>
      <c r="P1058" s="355"/>
      <c r="Q1058" s="355"/>
      <c r="R1058" s="355"/>
      <c r="S1058" s="355"/>
      <c r="T1058" s="355"/>
      <c r="U1058" s="355"/>
    </row>
    <row r="1059" ht="15.75" customHeight="1">
      <c r="J1059" s="355"/>
      <c r="K1059" s="355"/>
      <c r="L1059" s="355"/>
      <c r="M1059" s="355"/>
      <c r="N1059" s="355"/>
      <c r="O1059" s="355"/>
      <c r="P1059" s="355"/>
      <c r="Q1059" s="355"/>
      <c r="R1059" s="355"/>
      <c r="S1059" s="355"/>
      <c r="T1059" s="355"/>
      <c r="U1059" s="355"/>
    </row>
    <row r="1060" ht="15.75" customHeight="1">
      <c r="J1060" s="355"/>
      <c r="K1060" s="355"/>
      <c r="L1060" s="355"/>
      <c r="M1060" s="355"/>
      <c r="N1060" s="355"/>
      <c r="O1060" s="355"/>
      <c r="P1060" s="355"/>
      <c r="Q1060" s="355"/>
      <c r="R1060" s="355"/>
      <c r="S1060" s="355"/>
      <c r="T1060" s="355"/>
      <c r="U1060" s="355"/>
    </row>
    <row r="1061" ht="15.75" customHeight="1">
      <c r="J1061" s="355"/>
      <c r="K1061" s="355"/>
      <c r="L1061" s="355"/>
      <c r="M1061" s="355"/>
      <c r="N1061" s="355"/>
      <c r="O1061" s="355"/>
      <c r="P1061" s="355"/>
      <c r="Q1061" s="355"/>
      <c r="R1061" s="355"/>
      <c r="S1061" s="355"/>
      <c r="T1061" s="355"/>
      <c r="U1061" s="355"/>
    </row>
    <row r="1062" ht="15.75" customHeight="1">
      <c r="J1062" s="355"/>
      <c r="K1062" s="355"/>
      <c r="L1062" s="355"/>
      <c r="M1062" s="355"/>
      <c r="N1062" s="355"/>
      <c r="O1062" s="355"/>
      <c r="P1062" s="355"/>
      <c r="Q1062" s="355"/>
      <c r="R1062" s="355"/>
      <c r="S1062" s="355"/>
      <c r="T1062" s="355"/>
      <c r="U1062" s="355"/>
    </row>
    <row r="1063">
      <c r="J1063" s="355"/>
      <c r="K1063" s="355"/>
      <c r="L1063" s="355"/>
      <c r="M1063" s="355"/>
      <c r="N1063" s="355"/>
      <c r="O1063" s="355"/>
      <c r="P1063" s="355"/>
      <c r="Q1063" s="355"/>
      <c r="R1063" s="355"/>
      <c r="S1063" s="355"/>
      <c r="T1063" s="355"/>
      <c r="U1063" s="355"/>
    </row>
    <row r="1064">
      <c r="J1064" s="355"/>
      <c r="K1064" s="355"/>
      <c r="L1064" s="355"/>
      <c r="M1064" s="355"/>
      <c r="N1064" s="355"/>
      <c r="O1064" s="355"/>
      <c r="P1064" s="355"/>
      <c r="Q1064" s="355"/>
      <c r="R1064" s="355"/>
      <c r="S1064" s="355"/>
      <c r="T1064" s="355"/>
      <c r="U1064" s="355"/>
    </row>
  </sheetData>
  <mergeCells count="155">
    <mergeCell ref="X1:Y1"/>
    <mergeCell ref="C3:J3"/>
    <mergeCell ref="Q3:V3"/>
    <mergeCell ref="B4:V4"/>
    <mergeCell ref="W6:X6"/>
    <mergeCell ref="Y6:Z6"/>
    <mergeCell ref="W7:X7"/>
    <mergeCell ref="Y7:Z7"/>
    <mergeCell ref="X8:Y8"/>
    <mergeCell ref="X9:Y9"/>
    <mergeCell ref="X10:Y10"/>
    <mergeCell ref="X11:Y11"/>
    <mergeCell ref="X12:Y12"/>
    <mergeCell ref="X13:Y13"/>
    <mergeCell ref="W14:X14"/>
    <mergeCell ref="Y14:Z14"/>
    <mergeCell ref="X15:Y15"/>
    <mergeCell ref="W16:X16"/>
    <mergeCell ref="Y16:Z16"/>
    <mergeCell ref="X20:Y20"/>
    <mergeCell ref="X21:Y21"/>
    <mergeCell ref="X25:Y25"/>
    <mergeCell ref="X26:Y26"/>
    <mergeCell ref="W27:X27"/>
    <mergeCell ref="Y27:Z27"/>
    <mergeCell ref="X28:Y28"/>
    <mergeCell ref="X29:Y29"/>
    <mergeCell ref="X30:Y30"/>
    <mergeCell ref="X31:Y31"/>
    <mergeCell ref="X33:Y33"/>
    <mergeCell ref="X34:Y34"/>
    <mergeCell ref="X35:Y35"/>
    <mergeCell ref="X36:Y36"/>
    <mergeCell ref="W37:X37"/>
    <mergeCell ref="Y37:Z37"/>
    <mergeCell ref="X38:Y38"/>
    <mergeCell ref="X39:Y39"/>
    <mergeCell ref="W40:X40"/>
    <mergeCell ref="Y40:Z40"/>
    <mergeCell ref="X41:Y41"/>
    <mergeCell ref="X42:Y42"/>
    <mergeCell ref="X43:Y43"/>
    <mergeCell ref="X44:Y44"/>
    <mergeCell ref="X45:Y45"/>
    <mergeCell ref="X46:Y46"/>
    <mergeCell ref="X47:Y47"/>
    <mergeCell ref="X48:Y48"/>
    <mergeCell ref="X49:Y49"/>
    <mergeCell ref="X50:Y50"/>
    <mergeCell ref="W191:X191"/>
    <mergeCell ref="Y191:Z191"/>
    <mergeCell ref="W195:X195"/>
    <mergeCell ref="Y195:Z195"/>
    <mergeCell ref="B227:V227"/>
    <mergeCell ref="N229:U229"/>
    <mergeCell ref="N257:Q257"/>
    <mergeCell ref="N264:P264"/>
    <mergeCell ref="X264:Z264"/>
    <mergeCell ref="N265:Q265"/>
    <mergeCell ref="N266:Q266"/>
    <mergeCell ref="N269:Q269"/>
    <mergeCell ref="X269:AA269"/>
    <mergeCell ref="X271:Y271"/>
    <mergeCell ref="N271:O271"/>
    <mergeCell ref="N274:P274"/>
    <mergeCell ref="X274:Z274"/>
    <mergeCell ref="N275:O275"/>
    <mergeCell ref="X275:Y275"/>
    <mergeCell ref="N280:R280"/>
    <mergeCell ref="X280:AB280"/>
    <mergeCell ref="N282:O282"/>
    <mergeCell ref="X282:Y282"/>
    <mergeCell ref="N285:P285"/>
    <mergeCell ref="X285:Z285"/>
    <mergeCell ref="N286:O286"/>
    <mergeCell ref="X286:Y286"/>
    <mergeCell ref="C291:L291"/>
    <mergeCell ref="N291:R291"/>
    <mergeCell ref="X291:AB291"/>
    <mergeCell ref="N293:O293"/>
    <mergeCell ref="X293:Y293"/>
    <mergeCell ref="N296:P296"/>
    <mergeCell ref="X296:Z296"/>
    <mergeCell ref="X297:Y297"/>
    <mergeCell ref="X305:Y305"/>
    <mergeCell ref="X306:Y306"/>
    <mergeCell ref="X309:AD311"/>
    <mergeCell ref="X304:Y304"/>
    <mergeCell ref="X307:Y307"/>
    <mergeCell ref="N297:O297"/>
    <mergeCell ref="N303:O303"/>
    <mergeCell ref="X303:Y303"/>
    <mergeCell ref="N304:O304"/>
    <mergeCell ref="N305:O305"/>
    <mergeCell ref="N306:O306"/>
    <mergeCell ref="N307:O307"/>
    <mergeCell ref="N309:T311"/>
    <mergeCell ref="AH269:AK269"/>
    <mergeCell ref="AH271:AI271"/>
    <mergeCell ref="AH274:AJ274"/>
    <mergeCell ref="AH275:AI275"/>
    <mergeCell ref="AH280:AL280"/>
    <mergeCell ref="AH282:AI282"/>
    <mergeCell ref="AH285:AJ285"/>
    <mergeCell ref="AH305:AI305"/>
    <mergeCell ref="AH306:AI306"/>
    <mergeCell ref="AH307:AI307"/>
    <mergeCell ref="AH309:AN311"/>
    <mergeCell ref="AH286:AI286"/>
    <mergeCell ref="AH291:AL291"/>
    <mergeCell ref="AH293:AI293"/>
    <mergeCell ref="AH296:AJ296"/>
    <mergeCell ref="AH297:AI297"/>
    <mergeCell ref="AH303:AI303"/>
    <mergeCell ref="AH304:AI304"/>
    <mergeCell ref="X58:Y58"/>
    <mergeCell ref="X59:Y59"/>
    <mergeCell ref="X60:Y60"/>
    <mergeCell ref="W61:X61"/>
    <mergeCell ref="Y61:Z61"/>
    <mergeCell ref="X63:Y63"/>
    <mergeCell ref="X64:Y64"/>
    <mergeCell ref="W71:X71"/>
    <mergeCell ref="Y71:Z71"/>
    <mergeCell ref="B89:V89"/>
    <mergeCell ref="X65:Y65"/>
    <mergeCell ref="X66:Y66"/>
    <mergeCell ref="X67:Y67"/>
    <mergeCell ref="W68:X68"/>
    <mergeCell ref="Y68:Z68"/>
    <mergeCell ref="X69:Y69"/>
    <mergeCell ref="X70:Y70"/>
    <mergeCell ref="X51:Y51"/>
    <mergeCell ref="X52:Y52"/>
    <mergeCell ref="X53:Y53"/>
    <mergeCell ref="X54:Y54"/>
    <mergeCell ref="X55:Y55"/>
    <mergeCell ref="X56:Y56"/>
    <mergeCell ref="X57:Y57"/>
    <mergeCell ref="B147:V147"/>
    <mergeCell ref="X150:Y150"/>
    <mergeCell ref="X92:Y92"/>
    <mergeCell ref="W118:X118"/>
    <mergeCell ref="Y118:Z118"/>
    <mergeCell ref="W120:X120"/>
    <mergeCell ref="Y120:Z120"/>
    <mergeCell ref="W123:X123"/>
    <mergeCell ref="Y123:Z123"/>
    <mergeCell ref="X257:AA257"/>
    <mergeCell ref="AH257:AK257"/>
    <mergeCell ref="AH264:AJ264"/>
    <mergeCell ref="X265:AA265"/>
    <mergeCell ref="AH265:AK265"/>
    <mergeCell ref="X266:AA266"/>
    <mergeCell ref="AH266:AK266"/>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