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<sst xmlns="http://schemas.openxmlformats.org/spreadsheetml/2006/main" count="258" uniqueCount="79">
  <si>
    <t>〒959-2025 阿賀野市岡山町13-23</t>
  </si>
  <si>
    <t>あがの市民病院（旧水原郷病院）は、平成27年10月に新築移転しました。「地域住民のいのちを守り、人と人とのふれあいを大切にし、皆様から親しまれ、信頼さ  れ、安心される病院」を理念に取り組んでおります。令和2年1月より、介護医療院（54床）を開院し、あがの市民病院として病床数196床（一般病床92床、地域包括ケア病床  104床）となりました。特徴として阿賀野市と連携し地域医療にも取り組んでおります。萬齢化が進み、食形態を考慮してその方に合った食事を提供できるよう努めています。併設の介護老人保健施設「五頭の里」も当院と同様の食事提供しております。</t>
  </si>
  <si>
    <t>栄養科</t>
  </si>
  <si>
    <t>0250-62-2780（代表）</t>
  </si>
  <si>
    <t>0250-62-1598（代表）</t>
  </si>
  <si>
    <t>常食</t>
  </si>
  <si>
    <t>軟菜食</t>
  </si>
  <si>
    <t>５分菜食</t>
  </si>
  <si>
    <t>嚥下リハ食 (きざみ)</t>
  </si>
  <si>
    <t>嚥下リハ食 (ゼリー)</t>
  </si>
  <si>
    <t>嚥下リハ食 (ミキサー)</t>
  </si>
  <si>
    <t>鶏唐揚のねぎソース</t>
  </si>
  <si>
    <t>鶏団子甘辛あんかけ</t>
  </si>
  <si>
    <t>鶏の中華煮</t>
  </si>
  <si>
    <t>鮭の照り焼き</t>
  </si>
  <si>
    <t>鮭の照り煮</t>
  </si>
  <si>
    <t>鮭のクリームソース</t>
  </si>
  <si>
    <t>南瓜のあんかけ</t>
  </si>
  <si>
    <t>南瓜サラダ</t>
  </si>
  <si>
    <t>一般的な食事</t>
  </si>
  <si>
    <t>5分菜食をO.5cmxO.5cmに刻んだものにとろみ剤でとろみをつけたもの。</t>
  </si>
  <si>
    <t>軟菜より硬いものを除き主に煮物調理</t>
  </si>
  <si>
    <t>５分菜食を0.5cm✕0.5cmに刻んだものにとろみ剤でとろみをつけたもの。</t>
  </si>
  <si>
    <t>ミキサーを使用し粒が残らずなめらかに均ーな状態。とろみ剤でまとめたもの。</t>
  </si>
  <si>
    <t>ミキサーを使用し粒が残らずなめらかに均一な状態。とろみ剤でまとめたもの。</t>
  </si>
  <si>
    <t>通常の大きさ
一口大対応あり</t>
  </si>
  <si>
    <t>0.5～1cm</t>
  </si>
  <si>
    <t>ムース状
ペースト状・ゼリー状</t>
  </si>
  <si>
    <t>ペースト状</t>
  </si>
  <si>
    <t>歯茎でつぶせる</t>
  </si>
  <si>
    <t>舌でつぶせる</t>
  </si>
  <si>
    <t>噛まなくてよい</t>
  </si>
  <si>
    <t>4</t>
  </si>
  <si>
    <t>3</t>
  </si>
  <si>
    <t>2-2 / 2-1</t>
  </si>
  <si>
    <t>米飯180</t>
  </si>
  <si>
    <t>全粥300</t>
  </si>
  <si>
    <t>五分粥300</t>
  </si>
  <si>
    <t>全粥150</t>
  </si>
  <si>
    <t>粥ゼリー150</t>
  </si>
  <si>
    <t>粥ミキサー150</t>
  </si>
  <si>
    <t>米飯</t>
  </si>
  <si>
    <t>全粥</t>
  </si>
  <si>
    <t>粥ゼリー</t>
  </si>
  <si>
    <t>粥ミキサー</t>
  </si>
  <si>
    <t>とろみ粥</t>
  </si>
  <si>
    <t>通常のごはん</t>
  </si>
  <si>
    <t>水分が多く軟らかい</t>
  </si>
  <si>
    <t xml:space="preserve">全粥に1％スベラカーゼを加えミキサーにかけたもの
</t>
  </si>
  <si>
    <t>全粥に0.5%トロメイクコンパクトを加えミキサーにかけたもの</t>
  </si>
  <si>
    <t>全粥1％のトロメイクコンパクトでとろみをつけたもの</t>
  </si>
  <si>
    <t>ラクーナ飲むゼリー</t>
  </si>
  <si>
    <t>ロメイクコンパクト</t>
  </si>
  <si>
    <t>小さじ</t>
  </si>
  <si>
    <t>E-7II(300.400)</t>
  </si>
  <si>
    <t>アイソカルサポート(300)</t>
  </si>
  <si>
    <t>アイソカルサポート(400)</t>
  </si>
  <si>
    <t>アイソカルサポート(500)</t>
  </si>
  <si>
    <t>0j•1j対応：可</t>
  </si>
  <si>
    <t>その他食</t>
  </si>
  <si>
    <t>ハイネイーゲル(300.400)</t>
  </si>
  <si>
    <t>PGソフト(300.400)</t>
  </si>
  <si>
    <t>PGウォーター</t>
  </si>
  <si>
    <t>アイソカル100、メイバランスソフトゼリー、プロッカ、ビタミンサポートゼリー、ブリックゼリー</t>
  </si>
  <si>
    <t>厚生連</t>
  </si>
  <si>
    <t>あがの市民病院</t>
  </si>
  <si>
    <t>更新記録シート</t>
  </si>
  <si>
    <t>同意の確認</t>
  </si>
  <si>
    <t>チェック</t>
  </si>
  <si>
    <t>↓ 氏名を入力 ↓</t>
  </si>
  <si>
    <t>更新内容について施設長の同意を得ました</t>
  </si>
  <si>
    <t>日時</t>
  </si>
  <si>
    <t>氏名</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</si>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</sst>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0">
    <font>
      <sz val="10.0"/>
      <color rgb="FF000000"/>
      <name val="Arial"/>
      <scheme val="minor"/>
    </font>
    <font>
      <b/>
      <color rgb="FFFFFFFF"/>
      <name val="Arial"/>
      <scheme val="minor"/>
    </font>
    <font>
      <b/>
      <color theme="1"/>
      <name val="Arial"/>
      <scheme val="minor"/>
    </font>
    <font>
      <color theme="1"/>
      <name val="Arial"/>
      <scheme val="minor"/>
    </font>
    <font/>
    <font>
      <sz val="9.0"/>
      <color theme="1"/>
      <name val="Arial"/>
      <scheme val="minor"/>
    </font>
    <font>
      <b/>
      <sz val="10.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0033CC"/>
      <name val="Arial"/>
      <scheme val="minor"/>
    </font>
    <font>
      <b/>
      <sz val="16.0"/>
      <color rgb="FF0033CC"/>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0033CC"/>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8">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5" fillId="0" fontId="5" numFmtId="0" xfId="0" applyAlignment="1" applyBorder="1" applyFont="1">
      <alignment horizontal="center" readingOrder="0" shrinkToFit="0" vertical="center" wrapText="0"/>
    </xf>
    <xf borderId="6" fillId="6" fontId="6" numFmtId="0" xfId="0" applyAlignment="1" applyBorder="1" applyFont="1">
      <alignment horizontal="center" vertical="center"/>
    </xf>
    <xf borderId="6" fillId="0" fontId="5"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5"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5" numFmtId="0" xfId="0" applyAlignment="1" applyBorder="1" applyFont="1">
      <alignment readingOrder="0" shrinkToFit="0" vertical="center" wrapText="1"/>
    </xf>
    <xf borderId="13" fillId="0" fontId="5" numFmtId="0" xfId="0" applyAlignment="1" applyBorder="1" applyFont="1">
      <alignment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5" numFmtId="0" xfId="0" applyAlignment="1" applyBorder="1" applyFont="1">
      <alignment horizontal="center" readingOrder="0" shrinkToFit="0" vertical="center" wrapText="1"/>
    </xf>
    <xf borderId="15" fillId="0" fontId="5"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5" numFmtId="0" xfId="0" applyAlignment="1" applyBorder="1" applyFont="1">
      <alignment horizontal="center" readingOrder="0" shrinkToFit="0" vertical="center" wrapText="0"/>
    </xf>
    <xf borderId="16" fillId="0" fontId="5"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readingOrder="0" shrinkToFit="0" vertical="center" wrapText="1"/>
    </xf>
    <xf borderId="21" fillId="0" fontId="5" numFmtId="0" xfId="0" applyAlignment="1" applyBorder="1" applyFont="1">
      <alignment horizontal="center" readingOrder="0" vertical="center"/>
    </xf>
    <xf borderId="18" fillId="0" fontId="5" numFmtId="0" xfId="0" applyAlignment="1" applyBorder="1" applyFont="1">
      <alignment horizontal="left" readingOrder="0" vertical="center"/>
    </xf>
    <xf borderId="22" fillId="0" fontId="4" numFmtId="0" xfId="0" applyBorder="1" applyFont="1"/>
    <xf borderId="21" fillId="0" fontId="5"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0"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3" numFmtId="0" xfId="0" applyAlignment="1" applyBorder="1" applyFont="1">
      <alignment horizontal="left" readingOrder="0" vertical="center"/>
    </xf>
    <xf borderId="27" fillId="0" fontId="14" numFmtId="0" xfId="0" applyAlignment="1" applyBorder="1" applyFont="1">
      <alignment horizontal="left" vertical="center"/>
    </xf>
    <xf borderId="0" fillId="0" fontId="14"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5" numFmtId="0" xfId="0" applyAlignment="1" applyBorder="1" applyFont="1">
      <alignment horizontal="center" shrinkToFit="0" vertical="center" wrapText="1"/>
    </xf>
    <xf borderId="5" fillId="0" fontId="5"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5"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5" numFmtId="0" xfId="0" applyAlignment="1" applyBorder="1" applyFont="1">
      <alignment horizontal="center" vertical="center"/>
    </xf>
    <xf borderId="34" fillId="0" fontId="5" numFmtId="0" xfId="0" applyAlignment="1" applyBorder="1" applyFont="1">
      <alignment horizontal="left" vertical="center"/>
    </xf>
    <xf borderId="35" fillId="0" fontId="4" numFmtId="0" xfId="0" applyBorder="1" applyFont="1"/>
    <xf borderId="21" fillId="0" fontId="5"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5" numFmtId="0" xfId="0" applyAlignment="1" applyBorder="1" applyFont="1">
      <alignment vertical="bottom"/>
    </xf>
    <xf borderId="49" fillId="0" fontId="15" numFmtId="0" xfId="0" applyAlignment="1" applyBorder="1" applyFont="1">
      <alignment vertical="bottom"/>
    </xf>
    <xf borderId="50" fillId="14" fontId="15" numFmtId="0" xfId="0" applyAlignment="1" applyBorder="1" applyFill="1" applyFont="1">
      <alignment vertical="bottom"/>
    </xf>
    <xf borderId="51" fillId="14" fontId="15" numFmtId="0" xfId="0" applyAlignment="1" applyBorder="1" applyFont="1">
      <alignment vertical="bottom"/>
    </xf>
    <xf borderId="51" fillId="14" fontId="16" numFmtId="0" xfId="0" applyAlignment="1" applyBorder="1" applyFont="1">
      <alignment horizontal="center" vertical="bottom"/>
    </xf>
    <xf borderId="51" fillId="14" fontId="16" numFmtId="0" xfId="0" applyAlignment="1" applyBorder="1" applyFont="1">
      <alignment horizontal="center" vertical="bottom"/>
    </xf>
    <xf borderId="50" fillId="0" fontId="17" numFmtId="0" xfId="0" applyAlignment="1" applyBorder="1" applyFont="1">
      <alignment vertical="bottom"/>
    </xf>
    <xf borderId="51" fillId="0" fontId="15" numFmtId="0" xfId="0" applyAlignment="1" applyBorder="1" applyFont="1">
      <alignment vertical="bottom"/>
    </xf>
    <xf borderId="51" fillId="0" fontId="15" numFmtId="0" xfId="0" applyAlignment="1" applyBorder="1" applyFont="1">
      <alignment horizontal="center" readingOrder="0"/>
    </xf>
    <xf borderId="51" fillId="0" fontId="15" numFmtId="0" xfId="0" applyAlignment="1" applyBorder="1" applyFont="1">
      <alignment readingOrder="0" vertical="bottom"/>
    </xf>
    <xf borderId="0" fillId="0" fontId="15" numFmtId="0" xfId="0" applyAlignment="1" applyFont="1">
      <alignment vertical="bottom"/>
    </xf>
    <xf borderId="0" fillId="0" fontId="15" numFmtId="0" xfId="0" applyAlignment="1" applyFont="1">
      <alignment horizontal="center" vertical="bottom"/>
    </xf>
    <xf borderId="0" fillId="0" fontId="3" numFmtId="14" xfId="0" applyAlignment="1" applyFont="1" applyNumberForma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8" numFmtId="0" xfId="0" applyAlignment="1" applyBorder="1" applyFont="1">
      <alignment horizontal="center" shrinkToFit="0" vertical="center" wrapText="0"/>
    </xf>
    <xf borderId="6" fillId="0" fontId="18" numFmtId="0" xfId="0" applyAlignment="1" applyBorder="1" applyFont="1">
      <alignment horizontal="center" readingOrder="0" shrinkToFit="0" vertical="center" wrapText="0"/>
    </xf>
    <xf borderId="6" fillId="0" fontId="18"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19"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5"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5" numFmtId="0" xfId="0" applyAlignment="1" applyBorder="1" applyFont="1">
      <alignment horizontal="center" readingOrder="0" shrinkToFit="0" vertical="center" wrapText="1"/>
    </xf>
    <xf borderId="5" fillId="0" fontId="5" numFmtId="0" xfId="0" applyAlignment="1" applyBorder="1" applyFont="1">
      <alignment horizontal="left" readingOrder="0" shrinkToFit="0" vertical="center" wrapText="1"/>
    </xf>
    <xf borderId="6" fillId="0" fontId="18" numFmtId="49" xfId="0" applyAlignment="1" applyBorder="1" applyFont="1" applyNumberFormat="1">
      <alignment horizontal="center" shrinkToFit="0" vertical="center" wrapText="0"/>
    </xf>
    <xf borderId="6" fillId="0" fontId="18"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5"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5" numFmtId="0" xfId="0" applyAlignment="1" applyBorder="1" applyFont="1">
      <alignment horizontal="center" readingOrder="0" vertical="center"/>
    </xf>
    <xf borderId="34" fillId="0" fontId="5"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9.jpg"/><Relationship Id="rId10" Type="http://schemas.openxmlformats.org/officeDocument/2006/relationships/image" Target="../media/image16.jpg"/><Relationship Id="rId13" Type="http://schemas.openxmlformats.org/officeDocument/2006/relationships/image" Target="../media/image6.jpg"/><Relationship Id="rId12" Type="http://schemas.openxmlformats.org/officeDocument/2006/relationships/image" Target="../media/image3.jpg"/><Relationship Id="rId1" Type="http://schemas.openxmlformats.org/officeDocument/2006/relationships/image" Target="../media/image11.jpg"/><Relationship Id="rId2" Type="http://schemas.openxmlformats.org/officeDocument/2006/relationships/image" Target="../media/image13.jpg"/><Relationship Id="rId3" Type="http://schemas.openxmlformats.org/officeDocument/2006/relationships/image" Target="../media/image12.jpg"/><Relationship Id="rId4" Type="http://schemas.openxmlformats.org/officeDocument/2006/relationships/image" Target="../media/image17.jpg"/><Relationship Id="rId9" Type="http://schemas.openxmlformats.org/officeDocument/2006/relationships/image" Target="../media/image4.jpg"/><Relationship Id="rId15" Type="http://schemas.openxmlformats.org/officeDocument/2006/relationships/image" Target="../media/image1.jpg"/><Relationship Id="rId14" Type="http://schemas.openxmlformats.org/officeDocument/2006/relationships/image" Target="../media/image10.jpg"/><Relationship Id="rId16" Type="http://schemas.openxmlformats.org/officeDocument/2006/relationships/image" Target="../media/image7.jpg"/><Relationship Id="rId5" Type="http://schemas.openxmlformats.org/officeDocument/2006/relationships/image" Target="../media/image15.jpg"/><Relationship Id="rId6" Type="http://schemas.openxmlformats.org/officeDocument/2006/relationships/image" Target="../media/image5.jpg"/><Relationship Id="rId7" Type="http://schemas.openxmlformats.org/officeDocument/2006/relationships/image" Target="../media/image8.jpg"/><Relationship Id="rId8" Type="http://schemas.openxmlformats.org/officeDocument/2006/relationships/image" Target="../media/image18.jpg"/></Relationships>
</file>

<file path=xl/drawings/_rels/drawing2.xml.rels><?xml version="1.0" encoding="UTF-8" standalone="yes"?><Relationships xmlns="http://schemas.openxmlformats.org/package/2006/relationships"><Relationship Id="rId11" Type="http://schemas.openxmlformats.org/officeDocument/2006/relationships/image" Target="../media/image9.jpg"/><Relationship Id="rId10" Type="http://schemas.openxmlformats.org/officeDocument/2006/relationships/image" Target="../media/image16.jpg"/><Relationship Id="rId13" Type="http://schemas.openxmlformats.org/officeDocument/2006/relationships/image" Target="../media/image6.jpg"/><Relationship Id="rId12" Type="http://schemas.openxmlformats.org/officeDocument/2006/relationships/image" Target="../media/image3.jpg"/><Relationship Id="rId1" Type="http://schemas.openxmlformats.org/officeDocument/2006/relationships/image" Target="../media/image11.jpg"/><Relationship Id="rId2" Type="http://schemas.openxmlformats.org/officeDocument/2006/relationships/image" Target="../media/image13.jpg"/><Relationship Id="rId3" Type="http://schemas.openxmlformats.org/officeDocument/2006/relationships/image" Target="../media/image12.jpg"/><Relationship Id="rId4" Type="http://schemas.openxmlformats.org/officeDocument/2006/relationships/image" Target="../media/image17.jpg"/><Relationship Id="rId9" Type="http://schemas.openxmlformats.org/officeDocument/2006/relationships/image" Target="../media/image4.jpg"/><Relationship Id="rId15" Type="http://schemas.openxmlformats.org/officeDocument/2006/relationships/image" Target="../media/image1.jpg"/><Relationship Id="rId14" Type="http://schemas.openxmlformats.org/officeDocument/2006/relationships/image" Target="../media/image10.jpg"/><Relationship Id="rId16" Type="http://schemas.openxmlformats.org/officeDocument/2006/relationships/image" Target="../media/image7.jpg"/><Relationship Id="rId5" Type="http://schemas.openxmlformats.org/officeDocument/2006/relationships/image" Target="../media/image15.jpg"/><Relationship Id="rId6" Type="http://schemas.openxmlformats.org/officeDocument/2006/relationships/image" Target="../media/image5.jpg"/><Relationship Id="rId7" Type="http://schemas.openxmlformats.org/officeDocument/2006/relationships/image" Target="../media/image8.jpg"/><Relationship Id="rId8" Type="http://schemas.openxmlformats.org/officeDocument/2006/relationships/image" Target="../media/image18.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11.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0100"/>
    <xdr:pic>
      <xdr:nvPicPr>
        <xdr:cNvPr id="0" name="image13.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14.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3</xdr:row>
      <xdr:rowOff>0</xdr:rowOff>
    </xdr:from>
    <xdr:ext cx="1247775" cy="800100"/>
    <xdr:pic>
      <xdr:nvPicPr>
        <xdr:cNvPr id="0" name="image12.jp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17.jpg"/>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0</xdr:colOff>
      <xdr:row>3</xdr:row>
      <xdr:rowOff>0</xdr:rowOff>
    </xdr:from>
    <xdr:ext cx="1247775" cy="800100"/>
    <xdr:pic>
      <xdr:nvPicPr>
        <xdr:cNvPr id="0" name="image15.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800100"/>
    <xdr:pic>
      <xdr:nvPicPr>
        <xdr:cNvPr id="0" name="image5.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800100"/>
    <xdr:pic>
      <xdr:nvPicPr>
        <xdr:cNvPr id="0" name="image8.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0100"/>
    <xdr:pic>
      <xdr:nvPicPr>
        <xdr:cNvPr id="0" name="image18.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4.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0100"/>
    <xdr:pic>
      <xdr:nvPicPr>
        <xdr:cNvPr id="0" name="image16.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9.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3.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2.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0100"/>
    <xdr:pic>
      <xdr:nvPicPr>
        <xdr:cNvPr id="0" name="image6.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10.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1.jpg"/>
        <xdr:cNvPicPr preferRelativeResize="0"/>
      </xdr:nvPicPr>
      <xdr:blipFill>
        <a:blip cstate="print" r:embed="rId15"/>
        <a:stretch>
          <a:fillRect/>
        </a:stretch>
      </xdr:blipFill>
      <xdr:spPr>
        <a:prstGeom prst="rect">
          <a:avLst/>
        </a:prstGeom>
        <a:noFill/>
      </xdr:spPr>
    </xdr:pic>
    <xdr:clientData fLocksWithSheet="0"/>
  </xdr:oneCellAnchor>
  <xdr:oneCellAnchor>
    <xdr:from>
      <xdr:col>6</xdr:col>
      <xdr:colOff>0</xdr:colOff>
      <xdr:row>7</xdr:row>
      <xdr:rowOff>0</xdr:rowOff>
    </xdr:from>
    <xdr:ext cx="1247775" cy="800100"/>
    <xdr:pic>
      <xdr:nvPicPr>
        <xdr:cNvPr id="0" name="image7.jpg"/>
        <xdr:cNvPicPr preferRelativeResize="0"/>
      </xdr:nvPicPr>
      <xdr:blipFill>
        <a:blip cstate="print" r:embed="rId16"/>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11.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0100"/>
    <xdr:pic>
      <xdr:nvPicPr>
        <xdr:cNvPr id="0" name="image13.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14.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3</xdr:row>
      <xdr:rowOff>0</xdr:rowOff>
    </xdr:from>
    <xdr:ext cx="1247775" cy="800100"/>
    <xdr:pic>
      <xdr:nvPicPr>
        <xdr:cNvPr id="0" name="image12.jp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17.jpg"/>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0</xdr:colOff>
      <xdr:row>3</xdr:row>
      <xdr:rowOff>0</xdr:rowOff>
    </xdr:from>
    <xdr:ext cx="1247775" cy="800100"/>
    <xdr:pic>
      <xdr:nvPicPr>
        <xdr:cNvPr id="0" name="image15.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800100"/>
    <xdr:pic>
      <xdr:nvPicPr>
        <xdr:cNvPr id="0" name="image5.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800100"/>
    <xdr:pic>
      <xdr:nvPicPr>
        <xdr:cNvPr id="0" name="image8.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0100"/>
    <xdr:pic>
      <xdr:nvPicPr>
        <xdr:cNvPr id="0" name="image18.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4.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0100"/>
    <xdr:pic>
      <xdr:nvPicPr>
        <xdr:cNvPr id="0" name="image16.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9.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3.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2.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0100"/>
    <xdr:pic>
      <xdr:nvPicPr>
        <xdr:cNvPr id="0" name="image6.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10.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1.jpg"/>
        <xdr:cNvPicPr preferRelativeResize="0"/>
      </xdr:nvPicPr>
      <xdr:blipFill>
        <a:blip cstate="print" r:embed="rId15"/>
        <a:stretch>
          <a:fillRect/>
        </a:stretch>
      </xdr:blipFill>
      <xdr:spPr>
        <a:prstGeom prst="rect">
          <a:avLst/>
        </a:prstGeom>
        <a:noFill/>
      </xdr:spPr>
    </xdr:pic>
    <xdr:clientData fLocksWithSheet="0"/>
  </xdr:oneCellAnchor>
  <xdr:oneCellAnchor>
    <xdr:from>
      <xdr:col>6</xdr:col>
      <xdr:colOff>0</xdr:colOff>
      <xdr:row>7</xdr:row>
      <xdr:rowOff>0</xdr:rowOff>
    </xdr:from>
    <xdr:ext cx="1247775" cy="800100"/>
    <xdr:pic>
      <xdr:nvPicPr>
        <xdr:cNvPr id="0" name="image7.jpg"/>
        <xdr:cNvPicPr preferRelativeResize="0"/>
      </xdr:nvPicPr>
      <xdr:blipFill>
        <a:blip cstate="print" r:embed="rId1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45766.73647130787</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0" t="str">
        <f>IFERROR(__xludf.DUMMYFUNCTION("IMPORTRANGE(""https://docs.google.com/spreadsheets/d/1vsTcEcugRZXGU84Ng3dXvNCAOD3CAaUTEbnnM7tyUJg/edit?usp=sharing"",""おかず形態一覧表!A1"")"),"1. おかず形態一覧表")</f>
        <v>1. おかず形態一覧表</v>
      </c>
      <c r="B1" s="130"/>
      <c r="C1" s="130"/>
      <c r="D1" s="130"/>
      <c r="E1" s="130"/>
      <c r="F1" s="130"/>
      <c r="G1" s="130"/>
      <c r="H1" s="130"/>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row>
    <row r="3" ht="18.75" customHeight="1">
      <c r="A3" s="13" t="str">
        <f>IFERROR(__xludf.DUMMYFUNCTION("IMPORTRANGE(""https://docs.google.com/spreadsheets/d/1vsTcEcugRZXGU84Ng3dXvNCAOD3CAaUTEbnnM7tyUJg/edit?usp=sharing"",""おかず形態一覧表!A3"")"),"肉のおかず")</f>
        <v>肉のおかず</v>
      </c>
      <c r="B3" s="14" t="s">
        <v>11</v>
      </c>
      <c r="C3" s="14" t="s">
        <v>12</v>
      </c>
      <c r="D3" s="14" t="s">
        <v>12</v>
      </c>
      <c r="E3" s="14" t="s">
        <v>12</v>
      </c>
      <c r="F3" s="14" t="s">
        <v>13</v>
      </c>
      <c r="G3" s="14" t="s">
        <v>12</v>
      </c>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3" t="str">
        <f>IFERROR(__xludf.DUMMYFUNCTION("IMPORTRANGE(""https://docs.google.com/spreadsheets/d/1vsTcEcugRZXGU84Ng3dXvNCAOD3CAaUTEbnnM7tyUJg/edit?usp=sharing"",""おかず形態一覧表!A5"")"),"魚のおかず")</f>
        <v>魚のおかず</v>
      </c>
      <c r="B5" s="14" t="s">
        <v>14</v>
      </c>
      <c r="C5" s="14" t="s">
        <v>15</v>
      </c>
      <c r="D5" s="14" t="s">
        <v>15</v>
      </c>
      <c r="E5" s="14" t="s">
        <v>15</v>
      </c>
      <c r="F5" s="14" t="s">
        <v>16</v>
      </c>
      <c r="G5" s="14" t="s">
        <v>15</v>
      </c>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3" t="str">
        <f>IFERROR(__xludf.DUMMYFUNCTION("IMPORTRANGE(""https://docs.google.com/spreadsheets/d/1vsTcEcugRZXGU84Ng3dXvNCAOD3CAaUTEbnnM7tyUJg/edit?usp=sharing"",""おかず形態一覧表!A7"")"),"野菜のおかず")</f>
        <v>野菜のおかず</v>
      </c>
      <c r="B7" s="14" t="s">
        <v>17</v>
      </c>
      <c r="C7" s="14" t="s">
        <v>17</v>
      </c>
      <c r="D7" s="14" t="s">
        <v>17</v>
      </c>
      <c r="E7" s="14" t="s">
        <v>17</v>
      </c>
      <c r="F7" s="14" t="s">
        <v>18</v>
      </c>
      <c r="G7" s="14" t="s">
        <v>17</v>
      </c>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row>
    <row r="10" ht="45.0" customHeight="1">
      <c r="A10" s="22" t="str">
        <f>IFERROR(__xludf.DUMMYFUNCTION("IMPORTRANGE(""https://docs.google.com/spreadsheets/d/1vsTcEcugRZXGU84Ng3dXvNCAOD3CAaUTEbnnM7tyUJg/edit?usp=sharing"",""おかず形態一覧表!A10"")"),"大きさ・形状")</f>
        <v>大きさ・形状</v>
      </c>
      <c r="B10" s="23" t="s">
        <v>25</v>
      </c>
      <c r="C10" s="23" t="s">
        <v>25</v>
      </c>
      <c r="D10" s="23" t="s">
        <v>25</v>
      </c>
      <c r="E10" s="23" t="s">
        <v>26</v>
      </c>
      <c r="F10" s="23" t="s">
        <v>27</v>
      </c>
      <c r="G10" s="23" t="s">
        <v>28</v>
      </c>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29</v>
      </c>
      <c r="F11" s="23" t="s">
        <v>30</v>
      </c>
      <c r="G11" s="23" t="s">
        <v>31</v>
      </c>
      <c r="H11" s="23"/>
    </row>
    <row r="12" ht="22.5" customHeight="1">
      <c r="A12" s="22" t="str">
        <f>IFERROR(__xludf.DUMMYFUNCTION("IMPORTRANGE(""https://docs.google.com/spreadsheets/d/1vsTcEcugRZXGU84Ng3dXvNCAOD3CAaUTEbnnM7tyUJg/edit?usp=sharing"",""おかず形態一覧表!A12"")"),"学会分類2021")</f>
        <v>学会分類2021</v>
      </c>
      <c r="B12" s="141"/>
      <c r="C12" s="142"/>
      <c r="D12" s="142"/>
      <c r="E12" s="142">
        <v>4.0</v>
      </c>
      <c r="F12" s="142">
        <v>3.0</v>
      </c>
      <c r="G12" s="142" t="s">
        <v>34</v>
      </c>
      <c r="H12" s="143"/>
    </row>
    <row r="13" ht="22.5" customHeight="1">
      <c r="A13" s="27" t="str">
        <f>IFERROR(__xludf.DUMMYFUNCTION("IMPORTRANGE(""https://docs.google.com/spreadsheets/d/1vsTcEcugRZXGU84Ng3dXvNCAOD3CAaUTEbnnM7tyUJg/edit?usp=sharing"",""おかず形態一覧表!A13"")"),"栄養量目安")</f>
        <v>栄養量目安</v>
      </c>
      <c r="B13" s="28" t="s">
        <v>35</v>
      </c>
      <c r="C13" s="28" t="s">
        <v>36</v>
      </c>
      <c r="D13" s="28" t="s">
        <v>37</v>
      </c>
      <c r="E13" s="28" t="s">
        <v>38</v>
      </c>
      <c r="F13" s="28" t="s">
        <v>39</v>
      </c>
      <c r="G13" s="28" t="s">
        <v>40</v>
      </c>
      <c r="H13" s="28"/>
    </row>
    <row r="14" ht="22.5" customHeight="1">
      <c r="A14" s="144" t="s">
        <v>75</v>
      </c>
      <c r="B14" s="145">
        <v>1800.0</v>
      </c>
      <c r="C14" s="145">
        <v>1500.0</v>
      </c>
      <c r="D14" s="145">
        <v>1150.0</v>
      </c>
      <c r="E14" s="145">
        <v>1150.0</v>
      </c>
      <c r="F14" s="145">
        <v>1100.0</v>
      </c>
      <c r="G14" s="145">
        <v>1150.0</v>
      </c>
      <c r="H14" s="145"/>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6" t="str">
        <f>IFERROR(__xludf.DUMMYFUNCTION("IMPORTRANGE(""https://docs.google.com/spreadsheets/d/1vsTcEcugRZXGU84Ng3dXvNCAOD3CAaUTEbnnM7tyUJg/edit?usp=sharing"",""主食一覧!A1"")"),"2. 主食一覧")</f>
        <v>2. 主食一覧</v>
      </c>
      <c r="B1" s="130"/>
      <c r="C1" s="130"/>
      <c r="D1" s="130"/>
      <c r="E1" s="130"/>
      <c r="F1" s="130"/>
      <c r="G1" s="130"/>
      <c r="H1" s="130"/>
    </row>
    <row r="2" ht="22.5" customHeight="1">
      <c r="A2" s="32" t="str">
        <f>IFERROR(__xludf.DUMMYFUNCTION("IMPORTRANGE(""https://docs.google.com/spreadsheets/d/1vsTcEcugRZXGU84Ng3dXvNCAOD3CAaUTEbnnM7tyUJg/edit?usp=sharing"",""主食一覧!A2"")"),"主食名称")</f>
        <v>主食名称</v>
      </c>
      <c r="B2" s="33" t="s">
        <v>41</v>
      </c>
      <c r="C2" s="33" t="s">
        <v>42</v>
      </c>
      <c r="D2" s="33" t="s">
        <v>43</v>
      </c>
      <c r="E2" s="33" t="s">
        <v>44</v>
      </c>
      <c r="F2" s="33" t="s">
        <v>45</v>
      </c>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46</v>
      </c>
      <c r="C4" s="36" t="s">
        <v>47</v>
      </c>
      <c r="D4" s="36" t="s">
        <v>48</v>
      </c>
      <c r="E4" s="36" t="s">
        <v>49</v>
      </c>
      <c r="F4" s="36" t="s">
        <v>50</v>
      </c>
      <c r="G4" s="36"/>
      <c r="H4" s="37"/>
    </row>
    <row r="5" ht="22.5" customHeight="1">
      <c r="A5" s="32" t="str">
        <f>IFERROR(__xludf.DUMMYFUNCTION("IMPORTRANGE(""https://docs.google.com/spreadsheets/d/1vsTcEcugRZXGU84Ng3dXvNCAOD3CAaUTEbnnM7tyUJg/edit?usp=sharing"",""主食一覧!A5"")"),"学会分類2021")</f>
        <v>学会分類2021</v>
      </c>
      <c r="B5" s="147"/>
      <c r="C5" s="147"/>
      <c r="D5" s="147"/>
      <c r="E5" s="147"/>
      <c r="F5" s="147"/>
      <c r="G5" s="147"/>
      <c r="H5" s="147"/>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8" t="str">
        <f>IFERROR(__xludf.DUMMYFUNCTION("IMPORTRANGE(""https://docs.google.com/spreadsheets/d/1vsTcEcugRZXGU84Ng3dXvNCAOD3CAaUTEbnnM7tyUJg/edit?usp=sharing"",""水分とろみの基準・水分ゼリー!A1"")"),"3-1. 水分とろみの基準")</f>
        <v>3-1. 水分とろみの基準</v>
      </c>
      <c r="B1" s="130"/>
      <c r="C1" s="130"/>
      <c r="D1" s="130"/>
      <c r="E1" s="130"/>
      <c r="F1" s="149" t="str">
        <f>IFERROR(__xludf.DUMMYFUNCTION("IMPORTRANGE(""https://docs.google.com/spreadsheets/d/1vsTcEcugRZXGU84Ng3dXvNCAOD3CAaUTEbnnM7tyUJg/edit?usp=sharing"",""水分とろみの基準・水分ゼリー!F1"")"),"3-2. 水分ゼリー")</f>
        <v>3-2. 水分ゼリー</v>
      </c>
      <c r="G1" s="130"/>
      <c r="H1" s="130"/>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51</v>
      </c>
      <c r="H2" s="45"/>
    </row>
    <row r="3" ht="22.5" customHeight="1">
      <c r="A3" s="46" t="str">
        <f>IFERROR(__xludf.DUMMYFUNCTION("IMPORTRANGE(""https://docs.google.com/spreadsheets/d/1vsTcEcugRZXGU84Ng3dXvNCAOD3CAaUTEbnnM7tyUJg/edit?usp=sharing"",""水分とろみの基準・水分ゼリー!A3"")"),"とろみ調整食品")</f>
        <v>とろみ調整食品</v>
      </c>
      <c r="B3" s="47" t="s">
        <v>52</v>
      </c>
      <c r="C3" s="47" t="s">
        <v>52</v>
      </c>
      <c r="D3" s="47" t="s">
        <v>52</v>
      </c>
      <c r="E3" s="48"/>
      <c r="F3" s="46" t="str">
        <f>IFERROR(__xludf.DUMMYFUNCTION("IMPORTRANGE(""https://docs.google.com/spreadsheets/d/1vsTcEcugRZXGU84Ng3dXvNCAOD3CAaUTEbnnM7tyUJg/edit?usp=sharing"",""水分とろみの基準・水分ゼリー!F3"")"),"とろみ調整食品")</f>
        <v>とろみ調整食品</v>
      </c>
      <c r="G3" s="47"/>
      <c r="H3" s="48"/>
    </row>
    <row r="4" ht="22.5" customHeight="1">
      <c r="A4" s="49" t="str">
        <f>IFERROR(__xludf.DUMMYFUNCTION("IMPORTRANGE(""https://docs.google.com/spreadsheets/d/1vsTcEcugRZXGU84Ng3dXvNCAOD3CAaUTEbnnM7tyUJg/edit?usp=sharing"",""水分とろみの基準・水分ゼリー!A4"")"),"水100mlあたり")</f>
        <v>水100mlあたり</v>
      </c>
      <c r="B4" s="52">
        <v>0.5</v>
      </c>
      <c r="C4" s="52">
        <v>1.0</v>
      </c>
      <c r="D4" s="52">
        <v>1.5</v>
      </c>
      <c r="E4" s="52" t="s">
        <v>76</v>
      </c>
      <c r="F4" s="46" t="str">
        <f>IFERROR(__xludf.DUMMYFUNCTION("IMPORTRANGE(""https://docs.google.com/spreadsheets/d/1vsTcEcugRZXGU84Ng3dXvNCAOD3CAaUTEbnnM7tyUJg/edit?usp=sharing"",""水分とろみの基準・水分ゼリー!F4"")"),"水100mlあたり")</f>
        <v>水100mlあたり</v>
      </c>
      <c r="G4" s="52"/>
      <c r="H4" s="53"/>
    </row>
    <row r="5" ht="22.5" customHeight="1">
      <c r="A5" s="54" t="str">
        <f>IFERROR(__xludf.DUMMYFUNCTION("IMPORTRANGE(""https://docs.google.com/spreadsheets/d/1vsTcEcugRZXGU84Ng3dXvNCAOD3CAaUTEbnnM7tyUJg/edit?usp=sharing"",""水分とろみの基準・水分ゼリー!A5"")"),"小さじ")</f>
        <v>小さじ</v>
      </c>
      <c r="B5" s="55" t="s">
        <v>76</v>
      </c>
      <c r="C5" s="55" t="s">
        <v>76</v>
      </c>
      <c r="D5" s="55" t="s">
        <v>76</v>
      </c>
      <c r="E5" s="55" t="s">
        <v>76</v>
      </c>
      <c r="F5" s="54" t="s">
        <v>53</v>
      </c>
      <c r="G5" s="55"/>
      <c r="H5" s="56"/>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50" t="str">
        <f>IFERROR(__xludf.DUMMYFUNCTION("IMPORTRANGE(""https://docs.google.com/spreadsheets/d/1vsTcEcugRZXGU84Ng3dXvNCAOD3CAaUTEbnnM7tyUJg/edit?usp=sharing"",""濃厚流動食・補助食品!A1"")"),"4. 濃厚流動食（経管栄養）")</f>
        <v>4. 濃厚流動食（経管栄養）</v>
      </c>
      <c r="B1" s="130"/>
      <c r="C1" s="130"/>
      <c r="D1" s="130"/>
      <c r="E1" s="130"/>
      <c r="F1" s="151" t="str">
        <f>IFERROR(__xludf.DUMMYFUNCTION("IMPORTRANGE(""https://docs.google.com/spreadsheets/d/1vsTcEcugRZXGU84Ng3dXvNCAOD3CAaUTEbnnM7tyUJg/edit?usp=sharing"",""濃厚流動食・補助食品!F1"")"),"5. 補助食品、その他")</f>
        <v>5. 補助食品、その他</v>
      </c>
      <c r="G1" s="130"/>
    </row>
    <row r="2" ht="22.5" customHeight="1">
      <c r="A2" s="59" t="str">
        <f>IFERROR(__xludf.DUMMYFUNCTION("IMPORTRANGE(""https://docs.google.com/spreadsheets/d/1vsTcEcugRZXGU84Ng3dXvNCAOD3CAaUTEbnnM7tyUJg/edit?usp=sharing"",""濃厚流動食・補助食品!A2"")"),"商品名")</f>
        <v>商品名</v>
      </c>
      <c r="B2" s="60" t="s">
        <v>54</v>
      </c>
      <c r="C2" s="60" t="s">
        <v>55</v>
      </c>
      <c r="D2" s="60" t="s">
        <v>56</v>
      </c>
      <c r="E2" s="61" t="s">
        <v>57</v>
      </c>
      <c r="F2" s="62" t="s">
        <v>58</v>
      </c>
      <c r="G2" s="152" t="s">
        <v>59</v>
      </c>
    </row>
    <row r="3" ht="22.5" customHeight="1">
      <c r="A3" s="64"/>
      <c r="B3" s="60" t="s">
        <v>60</v>
      </c>
      <c r="C3" s="60" t="s">
        <v>61</v>
      </c>
      <c r="D3" s="60" t="s">
        <v>62</v>
      </c>
      <c r="E3" s="61" t="s">
        <v>62</v>
      </c>
      <c r="F3" s="65" t="s">
        <v>63</v>
      </c>
      <c r="G3" s="66"/>
    </row>
    <row r="4" ht="22.5" customHeight="1">
      <c r="A4" s="67"/>
      <c r="B4" s="60"/>
      <c r="C4" s="60"/>
      <c r="D4" s="68"/>
      <c r="E4" s="69"/>
      <c r="F4" s="70"/>
      <c r="G4" s="71"/>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2" t="s">
        <v>64</v>
      </c>
      <c r="B1" s="73"/>
      <c r="C1" s="74" t="s">
        <v>65</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153" t="s">
        <v>5</v>
      </c>
      <c r="C4" s="153" t="s">
        <v>6</v>
      </c>
      <c r="D4" s="153" t="s">
        <v>7</v>
      </c>
      <c r="E4" s="153" t="s">
        <v>8</v>
      </c>
      <c r="F4" s="153" t="s">
        <v>9</v>
      </c>
      <c r="G4" s="153" t="s">
        <v>10</v>
      </c>
      <c r="H4" s="153"/>
    </row>
    <row r="5" ht="22.5" customHeight="1">
      <c r="A5" s="10" t="str">
        <f>IFERROR(__xludf.DUMMYFUNCTION("IMPORTRANGE(""https://docs.google.com/spreadsheets/d/1vsTcEcugRZXGU84Ng3dXvNCAOD3CAaUTEbnnM7tyUJg/edit?usp=sharing"",""おかず形態一覧表!A3"")"),"肉のおかず")</f>
        <v>肉のおかず</v>
      </c>
      <c r="B5" s="154" t="s">
        <v>11</v>
      </c>
      <c r="C5" s="154" t="s">
        <v>12</v>
      </c>
      <c r="D5" s="154" t="s">
        <v>12</v>
      </c>
      <c r="E5" s="154" t="s">
        <v>12</v>
      </c>
      <c r="F5" s="154" t="s">
        <v>13</v>
      </c>
      <c r="G5" s="154" t="s">
        <v>12</v>
      </c>
      <c r="H5" s="154"/>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4" t="s">
        <v>14</v>
      </c>
      <c r="C7" s="154" t="s">
        <v>15</v>
      </c>
      <c r="D7" s="154" t="s">
        <v>15</v>
      </c>
      <c r="E7" s="154" t="s">
        <v>15</v>
      </c>
      <c r="F7" s="154" t="s">
        <v>16</v>
      </c>
      <c r="G7" s="154" t="s">
        <v>15</v>
      </c>
      <c r="H7" s="154"/>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4" t="s">
        <v>17</v>
      </c>
      <c r="C9" s="154" t="s">
        <v>17</v>
      </c>
      <c r="D9" s="154" t="s">
        <v>17</v>
      </c>
      <c r="E9" s="154" t="s">
        <v>17</v>
      </c>
      <c r="F9" s="154" t="s">
        <v>18</v>
      </c>
      <c r="G9" s="154" t="s">
        <v>17</v>
      </c>
      <c r="H9" s="154"/>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5" t="s">
        <v>19</v>
      </c>
      <c r="C11" s="155" t="s">
        <v>20</v>
      </c>
      <c r="D11" s="155" t="s">
        <v>21</v>
      </c>
      <c r="E11" s="155" t="s">
        <v>22</v>
      </c>
      <c r="F11" s="155" t="s">
        <v>23</v>
      </c>
      <c r="G11" s="155" t="s">
        <v>24</v>
      </c>
      <c r="H11" s="155"/>
    </row>
    <row r="12" ht="45.0" customHeight="1">
      <c r="A12" s="22" t="str">
        <f>IFERROR(__xludf.DUMMYFUNCTION("IMPORTRANGE(""https://docs.google.com/spreadsheets/d/1vsTcEcugRZXGU84Ng3dXvNCAOD3CAaUTEbnnM7tyUJg/edit?usp=sharing"",""おかず形態一覧表!A10"")"),"大きさ・形状")</f>
        <v>大きさ・形状</v>
      </c>
      <c r="B12" s="23" t="s">
        <v>25</v>
      </c>
      <c r="C12" s="23" t="s">
        <v>25</v>
      </c>
      <c r="D12" s="23" t="s">
        <v>25</v>
      </c>
      <c r="E12" s="23" t="s">
        <v>26</v>
      </c>
      <c r="F12" s="23" t="s">
        <v>27</v>
      </c>
      <c r="G12" s="23" t="s">
        <v>28</v>
      </c>
      <c r="H12" s="23"/>
    </row>
    <row r="13" ht="45.0" customHeight="1">
      <c r="A13" s="22" t="str">
        <f>IFERROR(__xludf.DUMMYFUNCTION("IMPORTRANGE(""https://docs.google.com/spreadsheets/d/1vsTcEcugRZXGU84Ng3dXvNCAOD3CAaUTEbnnM7tyUJg/edit?usp=sharing"",""おかず形態一覧表!A11"")"),"咀嚼の必要性")</f>
        <v>咀嚼の必要性</v>
      </c>
      <c r="B13" s="24"/>
      <c r="C13" s="23"/>
      <c r="D13" s="23"/>
      <c r="E13" s="23" t="s">
        <v>29</v>
      </c>
      <c r="F13" s="23" t="s">
        <v>30</v>
      </c>
      <c r="G13" s="23" t="s">
        <v>31</v>
      </c>
      <c r="H13" s="23"/>
    </row>
    <row r="14" ht="22.5" customHeight="1">
      <c r="A14" s="22" t="str">
        <f>IFERROR(__xludf.DUMMYFUNCTION("IMPORTRANGE(""https://docs.google.com/spreadsheets/d/1vsTcEcugRZXGU84Ng3dXvNCAOD3CAaUTEbnnM7tyUJg/edit?usp=sharing"",""おかず形態一覧表!A12"")"),"学会分類2021")</f>
        <v>学会分類2021</v>
      </c>
      <c r="B14" s="156"/>
      <c r="C14" s="157"/>
      <c r="D14" s="157"/>
      <c r="E14" s="157" t="s">
        <v>32</v>
      </c>
      <c r="F14" s="157" t="s">
        <v>33</v>
      </c>
      <c r="G14" s="157" t="s">
        <v>34</v>
      </c>
      <c r="H14" s="157"/>
    </row>
    <row r="15" ht="22.5" customHeight="1">
      <c r="A15" s="27" t="str">
        <f>IFERROR(__xludf.DUMMYFUNCTION("IMPORTRANGE(""https://docs.google.com/spreadsheets/d/1vsTcEcugRZXGU84Ng3dXvNCAOD3CAaUTEbnnM7tyUJg/edit?usp=sharing"",""おかず形態一覧表!A13"")"),"栄養量目安")</f>
        <v>栄養量目安</v>
      </c>
      <c r="B15" s="158" t="s">
        <v>35</v>
      </c>
      <c r="C15" s="158" t="s">
        <v>36</v>
      </c>
      <c r="D15" s="158" t="s">
        <v>37</v>
      </c>
      <c r="E15" s="158" t="s">
        <v>38</v>
      </c>
      <c r="F15" s="158" t="s">
        <v>39</v>
      </c>
      <c r="G15" s="158" t="s">
        <v>40</v>
      </c>
      <c r="H15" s="158"/>
    </row>
    <row r="16" ht="22.5" customHeight="1">
      <c r="A16" s="29"/>
      <c r="B16" s="145">
        <v>1800.0</v>
      </c>
      <c r="C16" s="145">
        <v>1500.0</v>
      </c>
      <c r="D16" s="145">
        <v>1150.0</v>
      </c>
      <c r="E16" s="145">
        <v>1150.0</v>
      </c>
      <c r="F16" s="145">
        <v>1100.0</v>
      </c>
      <c r="G16" s="145">
        <v>1150.0</v>
      </c>
      <c r="H16" s="145"/>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2" t="str">
        <f>IFERROR(__xludf.DUMMYFUNCTION("IMPORTRANGE(""https://docs.google.com/spreadsheets/d/1vsTcEcugRZXGU84Ng3dXvNCAOD3CAaUTEbnnM7tyUJg/edit?usp=sharing"",""主食一覧!A2"")"),"主食名称")</f>
        <v>主食名称</v>
      </c>
      <c r="B19" s="33" t="s">
        <v>41</v>
      </c>
      <c r="C19" s="33" t="s">
        <v>42</v>
      </c>
      <c r="D19" s="33" t="s">
        <v>43</v>
      </c>
      <c r="E19" s="33" t="s">
        <v>44</v>
      </c>
      <c r="F19" s="33" t="s">
        <v>45</v>
      </c>
      <c r="G19" s="33"/>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59" t="s">
        <v>46</v>
      </c>
      <c r="C21" s="159" t="s">
        <v>47</v>
      </c>
      <c r="D21" s="159" t="s">
        <v>48</v>
      </c>
      <c r="E21" s="159" t="s">
        <v>49</v>
      </c>
      <c r="F21" s="159" t="s">
        <v>50</v>
      </c>
      <c r="G21" s="159"/>
      <c r="H21" s="86"/>
    </row>
    <row r="22" ht="22.5" customHeight="1">
      <c r="A22" s="32" t="str">
        <f>IFERROR(__xludf.DUMMYFUNCTION("IMPORTRANGE(""https://docs.google.com/spreadsheets/d/1vsTcEcugRZXGU84Ng3dXvNCAOD3CAaUTEbnnM7tyUJg/edit?usp=sharing"",""主食一覧!A5"")"),"学会分類2021")</f>
        <v>学会分類2021</v>
      </c>
      <c r="B22" s="147"/>
      <c r="C22" s="147"/>
      <c r="D22" s="147"/>
      <c r="E22" s="147"/>
      <c r="F22" s="147"/>
      <c r="G22" s="147"/>
      <c r="H22" s="147"/>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8"/>
      <c r="F24" s="40" t="str">
        <f>IFERROR(__xludf.DUMMYFUNCTION("IMPORTRANGE(""https://docs.google.com/spreadsheets/d/1vsTcEcugRZXGU84Ng3dXvNCAOD3CAaUTEbnnM7tyUJg/edit?usp=sharing"",""水分とろみの基準・水分ゼリー!F1"")"),"3-2. 水分ゼリー")</f>
        <v>3-2. 水分ゼリー</v>
      </c>
      <c r="G24" s="88"/>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4" t="s">
        <v>51</v>
      </c>
      <c r="H25" s="45"/>
    </row>
    <row r="26" ht="22.5" customHeight="1">
      <c r="A26" s="46" t="str">
        <f>IFERROR(__xludf.DUMMYFUNCTION("IMPORTRANGE(""https://docs.google.com/spreadsheets/d/1vsTcEcugRZXGU84Ng3dXvNCAOD3CAaUTEbnnM7tyUJg/edit?usp=sharing"",""水分とろみの基準・水分ゼリー!A3"")"),"とろみ調整食品")</f>
        <v>とろみ調整食品</v>
      </c>
      <c r="B26" s="47" t="s">
        <v>52</v>
      </c>
      <c r="C26" s="47" t="s">
        <v>52</v>
      </c>
      <c r="D26" s="47" t="s">
        <v>52</v>
      </c>
      <c r="E26" s="48"/>
      <c r="F26" s="49" t="s">
        <v>77</v>
      </c>
      <c r="G26" s="47"/>
      <c r="H26" s="48"/>
    </row>
    <row r="27" ht="22.5" customHeight="1">
      <c r="A27" s="49" t="str">
        <f>IFERROR(__xludf.DUMMYFUNCTION("IMPORTRANGE(""https://docs.google.com/spreadsheets/d/1vsTcEcugRZXGU84Ng3dXvNCAOD3CAaUTEbnnM7tyUJg/edit?usp=sharing"",""水分とろみの基準・水分ゼリー!A4"")"),"水100mlあたり")</f>
        <v>水100mlあたり</v>
      </c>
      <c r="B27" s="52">
        <v>0.5</v>
      </c>
      <c r="C27" s="52">
        <v>1.0</v>
      </c>
      <c r="D27" s="52">
        <v>1.5</v>
      </c>
      <c r="E27" s="53"/>
      <c r="F27" s="49" t="s">
        <v>78</v>
      </c>
      <c r="G27" s="52"/>
      <c r="H27" s="53"/>
    </row>
    <row r="28" ht="22.5" customHeight="1">
      <c r="A28" s="54" t="str">
        <f>IFERROR(__xludf.DUMMYFUNCTION("IMPORTRANGE(""https://docs.google.com/spreadsheets/d/1vsTcEcugRZXGU84Ng3dXvNCAOD3CAaUTEbnnM7tyUJg/edit?usp=sharing"",""水分とろみの基準・水分ゼリー!A5"")"),"小さじ")</f>
        <v>小さじ</v>
      </c>
      <c r="B28" s="160"/>
      <c r="C28" s="161"/>
      <c r="D28" s="160"/>
      <c r="E28" s="161"/>
      <c r="F28" s="54" t="s">
        <v>53</v>
      </c>
      <c r="G28" s="162"/>
      <c r="H28" s="163"/>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59" t="str">
        <f>IFERROR(__xludf.DUMMYFUNCTION("IMPORTRANGE(""https://docs.google.com/spreadsheets/d/1vsTcEcugRZXGU84Ng3dXvNCAOD3CAaUTEbnnM7tyUJg/edit?usp=sharing"",""濃厚流動食・補助食品!A2"")"),"商品名")</f>
        <v>商品名</v>
      </c>
      <c r="B31" s="60" t="s">
        <v>54</v>
      </c>
      <c r="C31" s="60" t="s">
        <v>55</v>
      </c>
      <c r="D31" s="60" t="s">
        <v>56</v>
      </c>
      <c r="E31" s="61" t="s">
        <v>57</v>
      </c>
      <c r="F31" s="164" t="s">
        <v>58</v>
      </c>
      <c r="G31" s="165" t="s">
        <v>59</v>
      </c>
      <c r="H31" s="95"/>
    </row>
    <row r="32" ht="22.5" customHeight="1">
      <c r="A32" s="64"/>
      <c r="B32" s="60" t="s">
        <v>60</v>
      </c>
      <c r="C32" s="60" t="s">
        <v>61</v>
      </c>
      <c r="D32" s="60" t="s">
        <v>62</v>
      </c>
      <c r="E32" s="60" t="s">
        <v>62</v>
      </c>
      <c r="F32" s="65" t="s">
        <v>63</v>
      </c>
      <c r="G32" s="97"/>
      <c r="H32" s="66"/>
    </row>
    <row r="33" ht="22.5" customHeight="1">
      <c r="A33" s="67"/>
      <c r="B33" s="60"/>
      <c r="C33" s="60"/>
      <c r="D33" s="68"/>
      <c r="E33" s="68"/>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36" t="s">
        <v>0</v>
      </c>
      <c r="C36" s="102"/>
      <c r="D36" s="103"/>
      <c r="E36" s="166" t="s">
        <v>1</v>
      </c>
      <c r="F36" s="105"/>
      <c r="G36" s="105"/>
      <c r="H36" s="106"/>
    </row>
    <row r="37" ht="22.5" customHeight="1">
      <c r="A37" s="2" t="str">
        <f>IFERROR(__xludf.DUMMYFUNCTION("IMPORTRANGE(""https://docs.google.com/spreadsheets/d/1vsTcEcugRZXGU84Ng3dXvNCAOD3CAaUTEbnnM7tyUJg/edit?usp=sharing"",""施設概要!A3"")"),"給食部門名")</f>
        <v>給食部門名</v>
      </c>
      <c r="B37" s="136" t="s">
        <v>2</v>
      </c>
      <c r="C37" s="102"/>
      <c r="D37" s="103"/>
      <c r="E37" s="107"/>
      <c r="H37" s="108"/>
    </row>
    <row r="38" ht="22.5" customHeight="1">
      <c r="A38" s="2" t="str">
        <f>IFERROR(__xludf.DUMMYFUNCTION("IMPORTRANGE(""https://docs.google.com/spreadsheets/d/1vsTcEcugRZXGU84Ng3dXvNCAOD3CAaUTEbnnM7tyUJg/edit?usp=sharing"",""施設概要!A4"")"),"電話")</f>
        <v>電話</v>
      </c>
      <c r="B38" s="136" t="s">
        <v>3</v>
      </c>
      <c r="C38" s="102"/>
      <c r="D38" s="103"/>
      <c r="E38" s="107"/>
      <c r="H38" s="108"/>
    </row>
    <row r="39" ht="22.5" customHeight="1">
      <c r="A39" s="109" t="str">
        <f>IFERROR(__xludf.DUMMYFUNCTION("IMPORTRANGE(""https://docs.google.com/spreadsheets/d/1vsTcEcugRZXGU84Ng3dXvNCAOD3CAaUTEbnnM7tyUJg/edit?usp=sharing"",""施設概要!A5"")"),"FAX")</f>
        <v>FAX</v>
      </c>
      <c r="B39" s="136" t="s">
        <v>4</v>
      </c>
      <c r="C39" s="102"/>
      <c r="D39" s="103"/>
      <c r="E39" s="107"/>
      <c r="H39" s="108"/>
    </row>
    <row r="40" ht="22.5" customHeight="1">
      <c r="A40" s="110" t="str">
        <f>IFERROR(__xludf.DUMMYFUNCTION("IMPORTRANGE(""https://docs.google.com/spreadsheets/d/1vsTcEcugRZXGU84Ng3dXvNCAOD3CAaUTEbnnM7tyUJg/edit?usp=sharing"",""施設概要!A6"")"),"更新日")</f>
        <v>更新日</v>
      </c>
      <c r="B40" s="167">
        <v>45766.73627878472</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2" t="s">
        <v>10</v>
      </c>
      <c r="H2" s="11"/>
    </row>
    <row r="3" ht="18.75" customHeight="1">
      <c r="A3" s="13" t="str">
        <f>IFERROR(__xludf.DUMMYFUNCTION("IMPORTRANGE(""https://docs.google.com/spreadsheets/d/1vsTcEcugRZXGU84Ng3dXvNCAOD3CAaUTEbnnM7tyUJg/edit?usp=sharing"",""おかず形態一覧表!A3"")"),"肉のおかず")</f>
        <v>肉のおかず</v>
      </c>
      <c r="B3" s="14" t="s">
        <v>11</v>
      </c>
      <c r="C3" s="14" t="s">
        <v>12</v>
      </c>
      <c r="D3" s="14" t="s">
        <v>12</v>
      </c>
      <c r="E3" s="14" t="s">
        <v>12</v>
      </c>
      <c r="F3" s="14" t="s">
        <v>13</v>
      </c>
      <c r="G3" s="14" t="s">
        <v>12</v>
      </c>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3" t="str">
        <f>IFERROR(__xludf.DUMMYFUNCTION("IMPORTRANGE(""https://docs.google.com/spreadsheets/d/1vsTcEcugRZXGU84Ng3dXvNCAOD3CAaUTEbnnM7tyUJg/edit?usp=sharing"",""おかず形態一覧表!A5"")"),"魚のおかず")</f>
        <v>魚のおかず</v>
      </c>
      <c r="B5" s="14" t="s">
        <v>14</v>
      </c>
      <c r="C5" s="14" t="s">
        <v>15</v>
      </c>
      <c r="D5" s="14" t="s">
        <v>15</v>
      </c>
      <c r="E5" s="14" t="s">
        <v>15</v>
      </c>
      <c r="F5" s="14" t="s">
        <v>16</v>
      </c>
      <c r="G5" s="14" t="s">
        <v>15</v>
      </c>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3" t="str">
        <f>IFERROR(__xludf.DUMMYFUNCTION("IMPORTRANGE(""https://docs.google.com/spreadsheets/d/1vsTcEcugRZXGU84Ng3dXvNCAOD3CAaUTEbnnM7tyUJg/edit?usp=sharing"",""おかず形態一覧表!A7"")"),"野菜のおかず")</f>
        <v>野菜のおかず</v>
      </c>
      <c r="B7" s="14" t="s">
        <v>17</v>
      </c>
      <c r="C7" s="14" t="s">
        <v>17</v>
      </c>
      <c r="D7" s="14" t="s">
        <v>17</v>
      </c>
      <c r="E7" s="14" t="s">
        <v>17</v>
      </c>
      <c r="F7" s="14" t="s">
        <v>18</v>
      </c>
      <c r="G7" s="14" t="s">
        <v>17</v>
      </c>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row>
    <row r="10" ht="45.0" customHeight="1">
      <c r="A10" s="22" t="str">
        <f>IFERROR(__xludf.DUMMYFUNCTION("IMPORTRANGE(""https://docs.google.com/spreadsheets/d/1vsTcEcugRZXGU84Ng3dXvNCAOD3CAaUTEbnnM7tyUJg/edit?usp=sharing"",""おかず形態一覧表!A10"")"),"大きさ・形状")</f>
        <v>大きさ・形状</v>
      </c>
      <c r="B10" s="23" t="s">
        <v>25</v>
      </c>
      <c r="C10" s="23" t="s">
        <v>25</v>
      </c>
      <c r="D10" s="23" t="s">
        <v>25</v>
      </c>
      <c r="E10" s="23" t="s">
        <v>26</v>
      </c>
      <c r="F10" s="23" t="s">
        <v>27</v>
      </c>
      <c r="G10" s="23" t="s">
        <v>28</v>
      </c>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29</v>
      </c>
      <c r="F11" s="23" t="s">
        <v>30</v>
      </c>
      <c r="G11" s="23" t="s">
        <v>31</v>
      </c>
      <c r="H11" s="23"/>
    </row>
    <row r="12" ht="22.5" customHeight="1">
      <c r="A12" s="22" t="str">
        <f>IFERROR(__xludf.DUMMYFUNCTION("IMPORTRANGE(""https://docs.google.com/spreadsheets/d/1vsTcEcugRZXGU84Ng3dXvNCAOD3CAaUTEbnnM7tyUJg/edit?usp=sharing"",""おかず形態一覧表!A12"")"),"学会分類2021")</f>
        <v>学会分類2021</v>
      </c>
      <c r="B12" s="25"/>
      <c r="C12" s="26"/>
      <c r="D12" s="26"/>
      <c r="E12" s="26" t="s">
        <v>32</v>
      </c>
      <c r="F12" s="26" t="s">
        <v>33</v>
      </c>
      <c r="G12" s="26" t="s">
        <v>34</v>
      </c>
      <c r="H12" s="26"/>
    </row>
    <row r="13" ht="22.5" customHeight="1">
      <c r="A13" s="27" t="str">
        <f>IFERROR(__xludf.DUMMYFUNCTION("IMPORTRANGE(""https://docs.google.com/spreadsheets/d/1vsTcEcugRZXGU84Ng3dXvNCAOD3CAaUTEbnnM7tyUJg/edit?usp=sharing"",""おかず形態一覧表!A13"")"),"栄養量目安")</f>
        <v>栄養量目安</v>
      </c>
      <c r="B13" s="28" t="s">
        <v>35</v>
      </c>
      <c r="C13" s="28" t="s">
        <v>36</v>
      </c>
      <c r="D13" s="28" t="s">
        <v>37</v>
      </c>
      <c r="E13" s="28" t="s">
        <v>38</v>
      </c>
      <c r="F13" s="28" t="s">
        <v>39</v>
      </c>
      <c r="G13" s="28" t="s">
        <v>40</v>
      </c>
      <c r="H13" s="28"/>
    </row>
    <row r="14" ht="22.5" customHeight="1">
      <c r="A14" s="29"/>
      <c r="B14" s="30">
        <v>1800.0</v>
      </c>
      <c r="C14" s="30">
        <v>1500.0</v>
      </c>
      <c r="D14" s="30">
        <v>1150.0</v>
      </c>
      <c r="E14" s="30">
        <v>1150.0</v>
      </c>
      <c r="F14" s="30">
        <v>1100.0</v>
      </c>
      <c r="G14" s="30">
        <v>1150.0</v>
      </c>
      <c r="H14" s="30"/>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41</v>
      </c>
      <c r="C2" s="33" t="s">
        <v>42</v>
      </c>
      <c r="D2" s="33" t="s">
        <v>43</v>
      </c>
      <c r="E2" s="33" t="s">
        <v>44</v>
      </c>
      <c r="F2" s="33" t="s">
        <v>45</v>
      </c>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46</v>
      </c>
      <c r="C4" s="36" t="s">
        <v>47</v>
      </c>
      <c r="D4" s="36" t="s">
        <v>48</v>
      </c>
      <c r="E4" s="36" t="s">
        <v>49</v>
      </c>
      <c r="F4" s="36" t="s">
        <v>50</v>
      </c>
      <c r="G4" s="36"/>
      <c r="H4" s="37"/>
    </row>
    <row r="5" ht="22.5" customHeight="1">
      <c r="A5" s="32" t="str">
        <f>IFERROR(__xludf.DUMMYFUNCTION("IMPORTRANGE(""https://docs.google.com/spreadsheets/d/1vsTcEcugRZXGU84Ng3dXvNCAOD3CAaUTEbnnM7tyUJg/edit?usp=sharing"",""主食一覧!A5"")"),"学会分類2021")</f>
        <v>学会分類2021</v>
      </c>
      <c r="B5" s="38"/>
      <c r="C5" s="38"/>
      <c r="D5" s="38"/>
      <c r="E5" s="38"/>
      <c r="F5" s="38"/>
      <c r="G5" s="38"/>
      <c r="H5" s="38"/>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9" t="str">
        <f>IFERROR(__xludf.DUMMYFUNCTION("IMPORTRANGE(""https://docs.google.com/spreadsheets/d/1vsTcEcugRZXGU84Ng3dXvNCAOD3CAaUTEbnnM7tyUJg/edit?usp=sharing"",""水分とろみの基準・水分ゼリー!A1"")"),"3-1. 水分とろみの基準")</f>
        <v>3-1. 水分とろみの基準</v>
      </c>
      <c r="F1" s="40" t="str">
        <f>IFERROR(__xludf.DUMMYFUNCTION("IMPORTRANGE(""https://docs.google.com/spreadsheets/d/1vsTcEcugRZXGU84Ng3dXvNCAOD3CAaUTEbnnM7tyUJg/edit?usp=sharing"",""水分とろみの基準・水分ゼリー!F1"")"),"3-2. 水分ゼリー")</f>
        <v>3-2. 水分ゼリー</v>
      </c>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51</v>
      </c>
      <c r="H2" s="45"/>
    </row>
    <row r="3" ht="22.5" customHeight="1">
      <c r="A3" s="46" t="str">
        <f>IFERROR(__xludf.DUMMYFUNCTION("IMPORTRANGE(""https://docs.google.com/spreadsheets/d/1vsTcEcugRZXGU84Ng3dXvNCAOD3CAaUTEbnnM7tyUJg/edit?usp=sharing"",""水分とろみの基準・水分ゼリー!A3"")"),"とろみ調整食品")</f>
        <v>とろみ調整食品</v>
      </c>
      <c r="B3" s="47" t="s">
        <v>52</v>
      </c>
      <c r="C3" s="47" t="s">
        <v>52</v>
      </c>
      <c r="D3" s="47" t="s">
        <v>52</v>
      </c>
      <c r="E3" s="48"/>
      <c r="F3" s="46" t="str">
        <f>IFERROR(__xludf.DUMMYFUNCTION("IMPORTRANGE(""https://docs.google.com/spreadsheets/d/1vsTcEcugRZXGU84Ng3dXvNCAOD3CAaUTEbnnM7tyUJg/edit?usp=sharing"",""水分とろみの基準・水分ゼリー!F3"")"),"とろみ調整食品")</f>
        <v>とろみ調整食品</v>
      </c>
      <c r="G3" s="47"/>
      <c r="H3" s="48"/>
    </row>
    <row r="4" ht="22.5" customHeight="1">
      <c r="A4" s="49" t="str">
        <f>IFERROR(__xludf.DUMMYFUNCTION("IMPORTRANGE(""https://docs.google.com/spreadsheets/d/1vsTcEcugRZXGU84Ng3dXvNCAOD3CAaUTEbnnM7tyUJg/edit?usp=sharing"",""水分とろみの基準・水分ゼリー!A4"")"),"水100mlあたり")</f>
        <v>水100mlあたり</v>
      </c>
      <c r="B4" s="50">
        <v>0.5</v>
      </c>
      <c r="C4" s="50">
        <v>1.0</v>
      </c>
      <c r="D4" s="50">
        <v>1.5</v>
      </c>
      <c r="E4" s="51"/>
      <c r="F4" s="46" t="str">
        <f>IFERROR(__xludf.DUMMYFUNCTION("IMPORTRANGE(""https://docs.google.com/spreadsheets/d/1vsTcEcugRZXGU84Ng3dXvNCAOD3CAaUTEbnnM7tyUJg/edit?usp=sharing"",""水分とろみの基準・水分ゼリー!F4"")"),"水100mlあたり")</f>
        <v>水100mlあたり</v>
      </c>
      <c r="G4" s="52"/>
      <c r="H4" s="53"/>
    </row>
    <row r="5" ht="22.5" customHeight="1">
      <c r="A5" s="54" t="str">
        <f>IFERROR(__xludf.DUMMYFUNCTION("IMPORTRANGE(""https://docs.google.com/spreadsheets/d/1vsTcEcugRZXGU84Ng3dXvNCAOD3CAaUTEbnnM7tyUJg/edit?usp=sharing"",""水分とろみの基準・水分ゼリー!A5"")"),"小さじ")</f>
        <v>小さじ</v>
      </c>
      <c r="B5" s="55"/>
      <c r="C5" s="56"/>
      <c r="D5" s="55"/>
      <c r="E5" s="56"/>
      <c r="F5" s="54" t="s">
        <v>53</v>
      </c>
      <c r="G5" s="55"/>
      <c r="H5" s="56"/>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7" t="str">
        <f>IFERROR(__xludf.DUMMYFUNCTION("IMPORTRANGE(""https://docs.google.com/spreadsheets/d/1vsTcEcugRZXGU84Ng3dXvNCAOD3CAaUTEbnnM7tyUJg/edit?usp=sharing"",""濃厚流動食・補助食品!A1"")"),"4. 濃厚流動食（経管栄養）")</f>
        <v>4. 濃厚流動食（経管栄養）</v>
      </c>
      <c r="F1" s="58" t="str">
        <f>IFERROR(__xludf.DUMMYFUNCTION("IMPORTRANGE(""https://docs.google.com/spreadsheets/d/1vsTcEcugRZXGU84Ng3dXvNCAOD3CAaUTEbnnM7tyUJg/edit?usp=sharing"",""濃厚流動食・補助食品!F1"")"),"5. 補助食品、その他")</f>
        <v>5. 補助食品、その他</v>
      </c>
    </row>
    <row r="2" ht="22.5" customHeight="1">
      <c r="A2" s="59" t="str">
        <f>IFERROR(__xludf.DUMMYFUNCTION("IMPORTRANGE(""https://docs.google.com/spreadsheets/d/1vsTcEcugRZXGU84Ng3dXvNCAOD3CAaUTEbnnM7tyUJg/edit?usp=sharing"",""濃厚流動食・補助食品!A2"")"),"商品名")</f>
        <v>商品名</v>
      </c>
      <c r="B2" s="60" t="s">
        <v>54</v>
      </c>
      <c r="C2" s="60" t="s">
        <v>55</v>
      </c>
      <c r="D2" s="60" t="s">
        <v>56</v>
      </c>
      <c r="E2" s="61" t="s">
        <v>57</v>
      </c>
      <c r="F2" s="62" t="s">
        <v>58</v>
      </c>
      <c r="G2" s="63" t="s">
        <v>59</v>
      </c>
    </row>
    <row r="3" ht="22.5" customHeight="1">
      <c r="A3" s="64"/>
      <c r="B3" s="60" t="s">
        <v>60</v>
      </c>
      <c r="C3" s="60" t="s">
        <v>61</v>
      </c>
      <c r="D3" s="60" t="s">
        <v>62</v>
      </c>
      <c r="E3" s="61" t="s">
        <v>62</v>
      </c>
      <c r="F3" s="65" t="s">
        <v>63</v>
      </c>
      <c r="G3" s="66"/>
    </row>
    <row r="4" ht="22.5" customHeight="1">
      <c r="A4" s="67"/>
      <c r="B4" s="60"/>
      <c r="C4" s="60"/>
      <c r="D4" s="68"/>
      <c r="E4" s="69"/>
      <c r="F4" s="70"/>
      <c r="G4" s="71"/>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2" t="s">
        <v>64</v>
      </c>
      <c r="B1" s="73"/>
      <c r="C1" s="74" t="s">
        <v>65</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79" t="str">
        <f>'おかず形態一覧表'!B2</f>
        <v>常食</v>
      </c>
      <c r="C4" s="79" t="str">
        <f>'おかず形態一覧表'!C2</f>
        <v>軟菜食</v>
      </c>
      <c r="D4" s="79" t="str">
        <f>'おかず形態一覧表'!D2</f>
        <v>５分菜食</v>
      </c>
      <c r="E4" s="79" t="str">
        <f>'おかず形態一覧表'!E2</f>
        <v>嚥下リハ食 (きざみ)</v>
      </c>
      <c r="F4" s="79" t="str">
        <f>'おかず形態一覧表'!F2</f>
        <v>嚥下リハ食 (ゼリー)</v>
      </c>
      <c r="G4" s="79" t="str">
        <f>'おかず形態一覧表'!G2</f>
        <v>嚥下リハ食 (ミキサー)</v>
      </c>
      <c r="H4" s="79"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80" t="str">
        <f>'おかず形態一覧表'!B3</f>
        <v>鶏唐揚のねぎソース</v>
      </c>
      <c r="C5" s="80" t="str">
        <f>'おかず形態一覧表'!C3</f>
        <v>鶏団子甘辛あんかけ</v>
      </c>
      <c r="D5" s="80" t="str">
        <f>'おかず形態一覧表'!D3</f>
        <v>鶏団子甘辛あんかけ</v>
      </c>
      <c r="E5" s="80" t="str">
        <f>'おかず形態一覧表'!E3</f>
        <v>鶏団子甘辛あんかけ</v>
      </c>
      <c r="F5" s="80" t="str">
        <f>'おかず形態一覧表'!F3</f>
        <v>鶏の中華煮</v>
      </c>
      <c r="G5" s="80" t="str">
        <f>'おかず形態一覧表'!G3</f>
        <v>鶏団子甘辛あんかけ</v>
      </c>
      <c r="H5" s="80" t="str">
        <f>'おかず形態一覧表'!H3</f>
        <v/>
      </c>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80" t="str">
        <f>'おかず形態一覧表'!B5</f>
        <v>鮭の照り焼き</v>
      </c>
      <c r="C7" s="80" t="str">
        <f>'おかず形態一覧表'!C5</f>
        <v>鮭の照り煮</v>
      </c>
      <c r="D7" s="80" t="str">
        <f>'おかず形態一覧表'!D5</f>
        <v>鮭の照り煮</v>
      </c>
      <c r="E7" s="80" t="str">
        <f>'おかず形態一覧表'!E5</f>
        <v>鮭の照り煮</v>
      </c>
      <c r="F7" s="80" t="str">
        <f>'おかず形態一覧表'!F5</f>
        <v>鮭のクリームソース</v>
      </c>
      <c r="G7" s="80" t="str">
        <f>'おかず形態一覧表'!G5</f>
        <v>鮭の照り煮</v>
      </c>
      <c r="H7" s="80" t="str">
        <f>'おかず形態一覧表'!H5</f>
        <v/>
      </c>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80" t="str">
        <f>'おかず形態一覧表'!B7</f>
        <v>南瓜のあんかけ</v>
      </c>
      <c r="C9" s="80" t="str">
        <f>'おかず形態一覧表'!C7</f>
        <v>南瓜のあんかけ</v>
      </c>
      <c r="D9" s="80" t="str">
        <f>'おかず形態一覧表'!D7</f>
        <v>南瓜のあんかけ</v>
      </c>
      <c r="E9" s="80" t="str">
        <f>'おかず形態一覧表'!E7</f>
        <v>南瓜のあんかけ</v>
      </c>
      <c r="F9" s="80" t="str">
        <f>'おかず形態一覧表'!F7</f>
        <v>南瓜サラダ</v>
      </c>
      <c r="G9" s="80" t="str">
        <f>'おかず形態一覧表'!G7</f>
        <v>南瓜のあんかけ</v>
      </c>
      <c r="H9" s="80" t="str">
        <f>'おかず形態一覧表'!H7</f>
        <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81" t="str">
        <f>'おかず形態一覧表'!B9</f>
        <v>一般的な食事</v>
      </c>
      <c r="C11" s="81" t="str">
        <f>'おかず形態一覧表'!C9</f>
        <v>5分菜食をO.5cmxO.5cmに刻んだものにとろみ剤でとろみをつけたもの。</v>
      </c>
      <c r="D11" s="81" t="str">
        <f>'おかず形態一覧表'!D9</f>
        <v>軟菜より硬いものを除き主に煮物調理</v>
      </c>
      <c r="E11" s="81" t="str">
        <f>'おかず形態一覧表'!E9</f>
        <v>５分菜食を0.5cm✕0.5cmに刻んだものにとろみ剤でとろみをつけたもの。</v>
      </c>
      <c r="F11" s="81" t="str">
        <f>'おかず形態一覧表'!F9</f>
        <v>ミキサーを使用し粒が残らずなめらかに均ーな状態。とろみ剤でまとめたもの。</v>
      </c>
      <c r="G11" s="81" t="str">
        <f>'おかず形態一覧表'!G9</f>
        <v>ミキサーを使用し粒が残らずなめらかに均一な状態。とろみ剤でまとめたもの。</v>
      </c>
      <c r="H11" s="81" t="str">
        <f>'おかず形態一覧表'!H9</f>
        <v/>
      </c>
    </row>
    <row r="12" ht="45.0" customHeight="1">
      <c r="A12" s="22" t="str">
        <f>IFERROR(__xludf.DUMMYFUNCTION("IMPORTRANGE(""https://docs.google.com/spreadsheets/d/1vsTcEcugRZXGU84Ng3dXvNCAOD3CAaUTEbnnM7tyUJg/edit?usp=sharing"",""おかず形態一覧表!A10"")"),"大きさ・形状")</f>
        <v>大きさ・形状</v>
      </c>
      <c r="B12" s="24" t="str">
        <f>'おかず形態一覧表'!B10</f>
        <v>通常の大きさ
一口大対応あり</v>
      </c>
      <c r="C12" s="24" t="str">
        <f>'おかず形態一覧表'!C10</f>
        <v>通常の大きさ
一口大対応あり</v>
      </c>
      <c r="D12" s="24" t="str">
        <f>'おかず形態一覧表'!D10</f>
        <v>通常の大きさ
一口大対応あり</v>
      </c>
      <c r="E12" s="24" t="str">
        <f>'おかず形態一覧表'!E10</f>
        <v>0.5～1cm</v>
      </c>
      <c r="F12" s="24" t="str">
        <f>'おかず形態一覧表'!F10</f>
        <v>ムース状
ペースト状・ゼリー状</v>
      </c>
      <c r="G12" s="24" t="str">
        <f>'おかず形態一覧表'!G10</f>
        <v>ペースト状</v>
      </c>
      <c r="H12" s="24" t="str">
        <f>'おかず形態一覧表'!H10</f>
        <v/>
      </c>
    </row>
    <row r="13" ht="45.0" customHeight="1">
      <c r="A13" s="22" t="str">
        <f>IFERROR(__xludf.DUMMYFUNCTION("IMPORTRANGE(""https://docs.google.com/spreadsheets/d/1vsTcEcugRZXGU84Ng3dXvNCAOD3CAaUTEbnnM7tyUJg/edit?usp=sharing"",""おかず形態一覧表!A11"")"),"咀嚼の必要性")</f>
        <v>咀嚼の必要性</v>
      </c>
      <c r="B13" s="24" t="str">
        <f>'おかず形態一覧表'!B11</f>
        <v/>
      </c>
      <c r="C13" s="24" t="str">
        <f>'おかず形態一覧表'!C11</f>
        <v/>
      </c>
      <c r="D13" s="24" t="str">
        <f>'おかず形態一覧表'!D11</f>
        <v/>
      </c>
      <c r="E13" s="24" t="str">
        <f>'おかず形態一覧表'!E11</f>
        <v>歯茎でつぶせる</v>
      </c>
      <c r="F13" s="24" t="str">
        <f>'おかず形態一覧表'!F11</f>
        <v>舌でつぶせる</v>
      </c>
      <c r="G13" s="24" t="str">
        <f>'おかず形態一覧表'!G11</f>
        <v>噛まなくてよい</v>
      </c>
      <c r="H13" s="24" t="str">
        <f>'おかず形態一覧表'!H11</f>
        <v/>
      </c>
    </row>
    <row r="14" ht="22.5" customHeight="1">
      <c r="A14" s="22" t="str">
        <f>IFERROR(__xludf.DUMMYFUNCTION("IMPORTRANGE(""https://docs.google.com/spreadsheets/d/1vsTcEcugRZXGU84Ng3dXvNCAOD3CAaUTEbnnM7tyUJg/edit?usp=sharing"",""おかず形態一覧表!A12"")"),"学会分類2021")</f>
        <v>学会分類2021</v>
      </c>
      <c r="B14" s="25" t="str">
        <f>'おかず形態一覧表'!B12</f>
        <v/>
      </c>
      <c r="C14" s="25" t="str">
        <f>'おかず形態一覧表'!C12</f>
        <v/>
      </c>
      <c r="D14" s="25" t="str">
        <f>'おかず形態一覧表'!D12</f>
        <v/>
      </c>
      <c r="E14" s="25" t="str">
        <f>'おかず形態一覧表'!E12</f>
        <v>4</v>
      </c>
      <c r="F14" s="25" t="str">
        <f>'おかず形態一覧表'!F12</f>
        <v>3</v>
      </c>
      <c r="G14" s="25" t="str">
        <f>'おかず形態一覧表'!G12</f>
        <v>2-2 / 2-1</v>
      </c>
      <c r="H14" s="25" t="str">
        <f>'おかず形態一覧表'!H12</f>
        <v/>
      </c>
    </row>
    <row r="15" ht="22.5" customHeight="1">
      <c r="A15" s="27" t="str">
        <f>IFERROR(__xludf.DUMMYFUNCTION("IMPORTRANGE(""https://docs.google.com/spreadsheets/d/1vsTcEcugRZXGU84Ng3dXvNCAOD3CAaUTEbnnM7tyUJg/edit?usp=sharing"",""おかず形態一覧表!A13"")"),"栄養量目安")</f>
        <v>栄養量目安</v>
      </c>
      <c r="B15" s="82" t="str">
        <f>'おかず形態一覧表'!B13</f>
        <v>米飯180</v>
      </c>
      <c r="C15" s="82" t="str">
        <f>'おかず形態一覧表'!C13</f>
        <v>全粥300</v>
      </c>
      <c r="D15" s="82" t="str">
        <f>'おかず形態一覧表'!D13</f>
        <v>五分粥300</v>
      </c>
      <c r="E15" s="82" t="str">
        <f>'おかず形態一覧表'!E13</f>
        <v>全粥150</v>
      </c>
      <c r="F15" s="82" t="str">
        <f>'おかず形態一覧表'!F13</f>
        <v>粥ゼリー150</v>
      </c>
      <c r="G15" s="82" t="str">
        <f>'おかず形態一覧表'!G13</f>
        <v>粥ミキサー150</v>
      </c>
      <c r="H15" s="82" t="str">
        <f>'おかず形態一覧表'!H13</f>
        <v/>
      </c>
    </row>
    <row r="16" ht="22.5" customHeight="1">
      <c r="A16" s="29"/>
      <c r="B16" s="83">
        <f>'おかず形態一覧表'!B14</f>
        <v>1800</v>
      </c>
      <c r="C16" s="83">
        <f>'おかず形態一覧表'!C14</f>
        <v>1500</v>
      </c>
      <c r="D16" s="83">
        <f>'おかず形態一覧表'!D14</f>
        <v>1150</v>
      </c>
      <c r="E16" s="83">
        <f>'おかず形態一覧表'!E14</f>
        <v>1150</v>
      </c>
      <c r="F16" s="83">
        <f>'おかず形態一覧表'!F14</f>
        <v>1100</v>
      </c>
      <c r="G16" s="83">
        <f>'おかず形態一覧表'!G14</f>
        <v>1150</v>
      </c>
      <c r="H16" s="83" t="str">
        <f>'おかず形態一覧表'!H14</f>
        <v/>
      </c>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全粥</v>
      </c>
      <c r="D19" s="34" t="str">
        <f>'主食一覧'!D2</f>
        <v>粥ゼリー</v>
      </c>
      <c r="E19" s="34" t="str">
        <f>'主食一覧'!E2</f>
        <v>粥ミキサー</v>
      </c>
      <c r="F19" s="34" t="str">
        <f>'主食一覧'!F2</f>
        <v>とろみ粥</v>
      </c>
      <c r="G19" s="34" t="str">
        <f>'主食一覧'!G2</f>
        <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6" t="str">
        <f>'主食一覧'!B4</f>
        <v>通常のごはん</v>
      </c>
      <c r="C21" s="86" t="str">
        <f>'主食一覧'!C4</f>
        <v>水分が多く軟らかい</v>
      </c>
      <c r="D21" s="86" t="str">
        <f>'主食一覧'!D4</f>
        <v>全粥に1％スベラカーゼを加えミキサーにかけたもの
</v>
      </c>
      <c r="E21" s="86" t="str">
        <f>'主食一覧'!E4</f>
        <v>全粥に0.5%トロメイクコンパクトを加えミキサーにかけたもの</v>
      </c>
      <c r="F21" s="86" t="str">
        <f>'主食一覧'!F4</f>
        <v>全粥1％のトロメイクコンパクトでとろみをつけたもの</v>
      </c>
      <c r="G21" s="86" t="str">
        <f>'主食一覧'!G4</f>
        <v/>
      </c>
      <c r="H21" s="86" t="str">
        <f>'主食一覧'!H4</f>
        <v/>
      </c>
    </row>
    <row r="22" ht="22.5" customHeight="1">
      <c r="A22" s="32" t="str">
        <f>IFERROR(__xludf.DUMMYFUNCTION("IMPORTRANGE(""https://docs.google.com/spreadsheets/d/1vsTcEcugRZXGU84Ng3dXvNCAOD3CAaUTEbnnM7tyUJg/edit?usp=sharing"",""主食一覧!A5"")"),"学会分類2021")</f>
        <v>学会分類2021</v>
      </c>
      <c r="B22" s="87" t="str">
        <f>'主食一覧'!B5</f>
        <v/>
      </c>
      <c r="C22" s="87" t="str">
        <f>'主食一覧'!C5</f>
        <v/>
      </c>
      <c r="D22" s="87" t="str">
        <f>'主食一覧'!D5</f>
        <v/>
      </c>
      <c r="E22" s="87" t="str">
        <f>'主食一覧'!E5</f>
        <v/>
      </c>
      <c r="F22" s="87" t="str">
        <f>'主食一覧'!F5</f>
        <v/>
      </c>
      <c r="G22" s="87" t="str">
        <f>'主食一覧'!G5</f>
        <v/>
      </c>
      <c r="H22" s="87" t="str">
        <f>'主食一覧'!H5</f>
        <v/>
      </c>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8"/>
      <c r="F24" s="40" t="str">
        <f>IFERROR(__xludf.DUMMYFUNCTION("IMPORTRANGE(""https://docs.google.com/spreadsheets/d/1vsTcEcugRZXGU84Ng3dXvNCAOD3CAaUTEbnnM7tyUJg/edit?usp=sharing"",""水分とろみの基準・水分ゼリー!F1"")"),"3-2. 水分ゼリー")</f>
        <v>3-2. 水分ゼリー</v>
      </c>
      <c r="G24" s="88"/>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5" t="str">
        <f>'水分とろみの基準・水分ゼリー'!G2</f>
        <v>ラクーナ飲むゼリー</v>
      </c>
      <c r="H25" s="45" t="str">
        <f>'水分とろみの基準・水分ゼリー'!H2</f>
        <v/>
      </c>
    </row>
    <row r="26" ht="22.5" customHeight="1">
      <c r="A26" s="46" t="str">
        <f>IFERROR(__xludf.DUMMYFUNCTION("IMPORTRANGE(""https://docs.google.com/spreadsheets/d/1vsTcEcugRZXGU84Ng3dXvNCAOD3CAaUTEbnnM7tyUJg/edit?usp=sharing"",""水分とろみの基準・水分ゼリー!A3"")"),"とろみ調整食品")</f>
        <v>とろみ調整食品</v>
      </c>
      <c r="B26" s="48" t="str">
        <f>'水分とろみの基準・水分ゼリー'!B3</f>
        <v>ロメイクコンパクト</v>
      </c>
      <c r="C26" s="48" t="str">
        <f>'水分とろみの基準・水分ゼリー'!C3</f>
        <v>ロメイクコンパクト</v>
      </c>
      <c r="D26" s="48" t="str">
        <f>'水分とろみの基準・水分ゼリー'!D3</f>
        <v>ロメイクコンパクト</v>
      </c>
      <c r="E26" s="48" t="str">
        <f>'水分とろみの基準・水分ゼリー'!E3</f>
        <v/>
      </c>
      <c r="F26" s="46" t="str">
        <f>IFERROR(__xludf.DUMMYFUNCTION("IMPORTRANGE(""https://docs.google.com/spreadsheets/d/1vsTcEcugRZXGU84Ng3dXvNCAOD3CAaUTEbnnM7tyUJg/edit?usp=sharing"",""水分とろみの基準・水分ゼリー!F3"")"),"とろみ調整食品")</f>
        <v>とろみ調整食品</v>
      </c>
      <c r="G26" s="48" t="str">
        <f>'水分とろみの基準・水分ゼリー'!G3</f>
        <v/>
      </c>
      <c r="H26" s="48" t="str">
        <f>'水分とろみの基準・水分ゼリー'!H3</f>
        <v/>
      </c>
    </row>
    <row r="27" ht="22.5" customHeight="1">
      <c r="A27" s="49" t="str">
        <f>IFERROR(__xludf.DUMMYFUNCTION("IMPORTRANGE(""https://docs.google.com/spreadsheets/d/1vsTcEcugRZXGU84Ng3dXvNCAOD3CAaUTEbnnM7tyUJg/edit?usp=sharing"",""水分とろみの基準・水分ゼリー!A4"")"),"水100mlあたり")</f>
        <v>水100mlあたり</v>
      </c>
      <c r="B27" s="53">
        <f>'水分とろみの基準・水分ゼリー'!B4</f>
        <v>0.5</v>
      </c>
      <c r="C27" s="53">
        <f>'水分とろみの基準・水分ゼリー'!C4</f>
        <v>1</v>
      </c>
      <c r="D27" s="53">
        <f>'水分とろみの基準・水分ゼリー'!D4</f>
        <v>1.5</v>
      </c>
      <c r="E27" s="53" t="str">
        <f>'水分とろみの基準・水分ゼリー'!E4</f>
        <v/>
      </c>
      <c r="F27" s="46" t="str">
        <f>IFERROR(__xludf.DUMMYFUNCTION("IMPORTRANGE(""https://docs.google.com/spreadsheets/d/1vsTcEcugRZXGU84Ng3dXvNCAOD3CAaUTEbnnM7tyUJg/edit?usp=sharing"",""水分とろみの基準・水分ゼリー!F4"")"),"水100mlあたり")</f>
        <v>水100mlあたり</v>
      </c>
      <c r="G27" s="53" t="str">
        <f>'水分とろみの基準・水分ゼリー'!G4</f>
        <v/>
      </c>
      <c r="H27" s="53" t="str">
        <f>'水分とろみの基準・水分ゼリー'!H4</f>
        <v/>
      </c>
    </row>
    <row r="28" ht="22.5" customHeight="1">
      <c r="A28" s="54" t="str">
        <f>IFERROR(__xludf.DUMMYFUNCTION("IMPORTRANGE(""https://docs.google.com/spreadsheets/d/1vsTcEcugRZXGU84Ng3dXvNCAOD3CAaUTEbnnM7tyUJg/edit?usp=sharing"",""水分とろみの基準・水分ゼリー!A5"")"),"小さじ")</f>
        <v>小さじ</v>
      </c>
      <c r="B28" s="56" t="str">
        <f>'水分とろみの基準・水分ゼリー'!B5</f>
        <v/>
      </c>
      <c r="C28" s="56" t="str">
        <f>'水分とろみの基準・水分ゼリー'!C5</f>
        <v/>
      </c>
      <c r="D28" s="56" t="str">
        <f>'水分とろみの基準・水分ゼリー'!D5</f>
        <v/>
      </c>
      <c r="E28" s="56" t="str">
        <f>'水分とろみの基準・水分ゼリー'!E5</f>
        <v/>
      </c>
      <c r="F28" s="54" t="s">
        <v>53</v>
      </c>
      <c r="G28" s="56" t="str">
        <f>'水分とろみの基準・水分ゼリー'!G5</f>
        <v/>
      </c>
      <c r="H28" s="56" t="str">
        <f>'水分とろみの基準・水分ゼリー'!H5</f>
        <v/>
      </c>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59" t="str">
        <f>IFERROR(__xludf.DUMMYFUNCTION("IMPORTRANGE(""https://docs.google.com/spreadsheets/d/1vsTcEcugRZXGU84Ng3dXvNCAOD3CAaUTEbnnM7tyUJg/edit?usp=sharing"",""濃厚流動食・補助食品!A2"")"),"商品名")</f>
        <v>商品名</v>
      </c>
      <c r="B31" s="68" t="str">
        <f>'濃厚流動食・補助食品'!B2</f>
        <v>E-7II(300.400)</v>
      </c>
      <c r="C31" s="68" t="str">
        <f>'濃厚流動食・補助食品'!C2</f>
        <v>アイソカルサポート(300)</v>
      </c>
      <c r="D31" s="68" t="str">
        <f>'濃厚流動食・補助食品'!D2</f>
        <v>アイソカルサポート(400)</v>
      </c>
      <c r="E31" s="69" t="str">
        <f>'濃厚流動食・補助食品'!E2</f>
        <v>アイソカルサポート(500)</v>
      </c>
      <c r="F31" s="93" t="str">
        <f>'濃厚流動食・補助食品'!F2</f>
        <v>0j•1j対応：可</v>
      </c>
      <c r="G31" s="94" t="str">
        <f>'濃厚流動食・補助食品'!G2</f>
        <v>その他食</v>
      </c>
      <c r="H31" s="95"/>
    </row>
    <row r="32" ht="22.5" customHeight="1">
      <c r="A32" s="64"/>
      <c r="B32" s="68" t="str">
        <f>'濃厚流動食・補助食品'!B3</f>
        <v>ハイネイーゲル(300.400)</v>
      </c>
      <c r="C32" s="68" t="str">
        <f>'濃厚流動食・補助食品'!C3</f>
        <v>PGソフト(300.400)</v>
      </c>
      <c r="D32" s="68" t="str">
        <f>'濃厚流動食・補助食品'!D3</f>
        <v>PGウォーター</v>
      </c>
      <c r="E32" s="68" t="str">
        <f>'濃厚流動食・補助食品'!E3</f>
        <v>PGウォーター</v>
      </c>
      <c r="F32" s="96" t="str">
        <f>'濃厚流動食・補助食品'!F3</f>
        <v>アイソカル100、メイバランスソフトゼリー、プロッカ、ビタミンサポートゼリー、ブリックゼリー</v>
      </c>
      <c r="G32" s="97"/>
      <c r="H32" s="66"/>
    </row>
    <row r="33" ht="22.5" customHeight="1">
      <c r="A33" s="67"/>
      <c r="B33" s="68" t="str">
        <f>'濃厚流動食・補助食品'!B4</f>
        <v/>
      </c>
      <c r="C33" s="68" t="str">
        <f>'濃厚流動食・補助食品'!C4</f>
        <v/>
      </c>
      <c r="D33" s="68" t="str">
        <f>'濃厚流動食・補助食品'!D4</f>
        <v/>
      </c>
      <c r="E33" s="68" t="str">
        <f>'濃厚流動食・補助食品'!E4</f>
        <v/>
      </c>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01" t="str">
        <f>'施設概要'!B2</f>
        <v>〒959-2025 阿賀野市岡山町13-23</v>
      </c>
      <c r="C36" s="102"/>
      <c r="D36" s="103"/>
      <c r="E36" s="104" t="str">
        <f>'施設概要'!C2</f>
        <v>あがの市民病院（旧水原郷病院）は、平成27年10月に新築移転しました。「地域住民のいのちを守り、人と人とのふれあいを大切にし、皆様から親しまれ、信頼さ  れ、安心される病院」を理念に取り組んでおります。令和2年1月より、介護医療院（54床）を開院し、あがの市民病院として病床数196床（一般病床92床、地域包括ケア病床  104床）となりました。特徴として阿賀野市と連携し地域医療にも取り組んでおります。萬齢化が進み、食形態を考慮してその方に合った食事を提供できるよう努めています。併設の介護老人保健施設「五頭の里」も当院と同様の食事提供しております。</v>
      </c>
      <c r="F36" s="105"/>
      <c r="G36" s="105"/>
      <c r="H36" s="106"/>
    </row>
    <row r="37" ht="22.5" customHeight="1">
      <c r="A37" s="2" t="str">
        <f>IFERROR(__xludf.DUMMYFUNCTION("IMPORTRANGE(""https://docs.google.com/spreadsheets/d/1vsTcEcugRZXGU84Ng3dXvNCAOD3CAaUTEbnnM7tyUJg/edit?usp=sharing"",""施設概要!A3"")"),"給食部門名")</f>
        <v>給食部門名</v>
      </c>
      <c r="B37" s="101" t="str">
        <f>'施設概要'!B3</f>
        <v>栄養科</v>
      </c>
      <c r="C37" s="102"/>
      <c r="D37" s="103"/>
      <c r="E37" s="107"/>
      <c r="H37" s="108"/>
    </row>
    <row r="38" ht="22.5" customHeight="1">
      <c r="A38" s="2" t="str">
        <f>IFERROR(__xludf.DUMMYFUNCTION("IMPORTRANGE(""https://docs.google.com/spreadsheets/d/1vsTcEcugRZXGU84Ng3dXvNCAOD3CAaUTEbnnM7tyUJg/edit?usp=sharing"",""施設概要!A4"")"),"電話")</f>
        <v>電話</v>
      </c>
      <c r="B38" s="101" t="str">
        <f>'施設概要'!B4</f>
        <v>0250-62-2780（代表）</v>
      </c>
      <c r="C38" s="102"/>
      <c r="D38" s="103"/>
      <c r="E38" s="107"/>
      <c r="H38" s="108"/>
    </row>
    <row r="39" ht="22.5" customHeight="1">
      <c r="A39" s="109" t="str">
        <f>IFERROR(__xludf.DUMMYFUNCTION("IMPORTRANGE(""https://docs.google.com/spreadsheets/d/1vsTcEcugRZXGU84Ng3dXvNCAOD3CAaUTEbnnM7tyUJg/edit?usp=sharing"",""施設概要!A5"")"),"FAX")</f>
        <v>FAX</v>
      </c>
      <c r="B39" s="101" t="str">
        <f>'施設概要'!B5</f>
        <v>0250-62-1598（代表）</v>
      </c>
      <c r="C39" s="102"/>
      <c r="D39" s="103"/>
      <c r="E39" s="107"/>
      <c r="H39" s="108"/>
    </row>
    <row r="40" ht="22.5" customHeight="1">
      <c r="A40" s="110" t="str">
        <f>IFERROR(__xludf.DUMMYFUNCTION("IMPORTRANGE(""https://docs.google.com/spreadsheets/d/1vsTcEcugRZXGU84Ng3dXvNCAOD3CAaUTEbnnM7tyUJg/edit?usp=sharing"",""施設概要!A6"")"),"更新日")</f>
        <v>更新日</v>
      </c>
      <c r="B40" s="111">
        <f>'施設概要'!B6</f>
        <v>45766.73647</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5" t="s">
        <v>66</v>
      </c>
      <c r="B1" s="116"/>
      <c r="C1" s="116"/>
      <c r="D1" s="116"/>
    </row>
    <row r="2">
      <c r="A2" s="117" t="s">
        <v>67</v>
      </c>
      <c r="B2" s="118"/>
      <c r="C2" s="119" t="s">
        <v>68</v>
      </c>
      <c r="D2" s="120" t="s">
        <v>69</v>
      </c>
    </row>
    <row r="3">
      <c r="A3" s="121" t="s">
        <v>70</v>
      </c>
      <c r="B3" s="122"/>
      <c r="C3" s="123" t="b">
        <v>0</v>
      </c>
      <c r="D3" s="124"/>
    </row>
    <row r="4">
      <c r="A4" s="125"/>
      <c r="B4" s="125"/>
      <c r="C4" s="125"/>
      <c r="D4" s="125"/>
    </row>
    <row r="5">
      <c r="A5" s="126" t="s">
        <v>71</v>
      </c>
      <c r="B5" s="126" t="s">
        <v>72</v>
      </c>
      <c r="C5" s="125"/>
      <c r="D5" s="125"/>
    </row>
    <row r="6">
      <c r="A6" s="127"/>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5" t="s">
        <v>73</v>
      </c>
      <c r="B1" s="125"/>
    </row>
    <row r="2">
      <c r="A2" s="125" t="s">
        <v>71</v>
      </c>
      <c r="B2" s="125" t="s">
        <v>74</v>
      </c>
    </row>
    <row r="3">
      <c r="A3" s="128">
        <v>46139.47596791667</v>
      </c>
    </row>
    <row r="4">
      <c r="A4" s="128"/>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9" t="str">
        <f>IFERROR(__xludf.DUMMYFUNCTION("IMPORTRANGE(""https://docs.google.com/spreadsheets/d/1vsTcEcugRZXGU84Ng3dXvNCAOD3CAaUTEbnnM7tyUJg/edit?usp=sharing"",""施設概要!A1"")"),"施設概要")</f>
        <v>施設概要</v>
      </c>
      <c r="B1" s="130"/>
      <c r="C1" s="130"/>
    </row>
    <row r="2" ht="22.5" customHeight="1">
      <c r="A2" s="131" t="str">
        <f>IFERROR(__xludf.DUMMYFUNCTION("IMPORTRANGE(""https://docs.google.com/spreadsheets/d/1vsTcEcugRZXGU84Ng3dXvNCAOD3CAaUTEbnnM7tyUJg/edit?usp=sharing"",""施設概要!A2"")"),"所在地")</f>
        <v>所在地</v>
      </c>
      <c r="B2" s="132" t="s">
        <v>0</v>
      </c>
      <c r="C2" s="133" t="s">
        <v>1</v>
      </c>
    </row>
    <row r="3" ht="22.5" customHeight="1">
      <c r="A3" s="2" t="str">
        <f>IFERROR(__xludf.DUMMYFUNCTION("IMPORTRANGE(""https://docs.google.com/spreadsheets/d/1vsTcEcugRZXGU84Ng3dXvNCAOD3CAaUTEbnnM7tyUJg/edit?usp=sharing"",""施設概要!A3"")"),"給食部門名")</f>
        <v>給食部門名</v>
      </c>
      <c r="B3" s="134" t="s">
        <v>2</v>
      </c>
      <c r="C3" s="135"/>
    </row>
    <row r="4" ht="22.5" customHeight="1">
      <c r="A4" s="2" t="str">
        <f>IFERROR(__xludf.DUMMYFUNCTION("IMPORTRANGE(""https://docs.google.com/spreadsheets/d/1vsTcEcugRZXGU84Ng3dXvNCAOD3CAaUTEbnnM7tyUJg/edit?usp=sharing"",""施設概要!A4"")"),"電話")</f>
        <v>電話</v>
      </c>
      <c r="B4" s="136" t="s">
        <v>3</v>
      </c>
      <c r="C4" s="135"/>
    </row>
    <row r="5" ht="22.5" customHeight="1">
      <c r="A5" s="109" t="str">
        <f>IFERROR(__xludf.DUMMYFUNCTION("IMPORTRANGE(""https://docs.google.com/spreadsheets/d/1vsTcEcugRZXGU84Ng3dXvNCAOD3CAaUTEbnnM7tyUJg/edit?usp=sharing"",""施設概要!A5"")"),"FAX")</f>
        <v>FAX</v>
      </c>
      <c r="B5" s="137" t="s">
        <v>4</v>
      </c>
      <c r="C5" s="135"/>
    </row>
    <row r="6" ht="22.5" customHeight="1">
      <c r="A6" s="110" t="str">
        <f>IFERROR(__xludf.DUMMYFUNCTION("IMPORTRANGE(""https://docs.google.com/spreadsheets/d/1vsTcEcugRZXGU84Ng3dXvNCAOD3CAaUTEbnnM7tyUJg/edit?usp=sharing"",""施設概要!A6"")"),"更新日")</f>
        <v>更新日</v>
      </c>
      <c r="B6" s="138">
        <v>45766.73627878472</v>
      </c>
      <c r="C6" s="139"/>
    </row>
  </sheetData>
  <mergeCells count="1">
    <mergeCell ref="C2:C6"/>
  </mergeCells>
  <drawing r:id="rId1"/>
</worksheet>
</file>